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Z:\_TIHANA_\2025\FINANCIJSKA IZVJEŠĆA\GODIŠNJE IZVJEŠĆE\KONSOLIDACIJA\KONSOLIDACIJA\"/>
    </mc:Choice>
  </mc:AlternateContent>
  <xr:revisionPtr revIDLastSave="0" documentId="13_ncr:1_{69ABD9DA-9E37-4D99-8047-6FE8D6BB9A1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s="1"/>
  <c r="F344" i="9"/>
  <c r="F343" i="9"/>
  <c r="M341" i="9"/>
  <c r="L341" i="9"/>
  <c r="E341" i="9"/>
  <c r="H340" i="9"/>
  <c r="G340" i="9"/>
  <c r="F340" i="9"/>
  <c r="F339" i="9"/>
  <c r="F338" i="9"/>
  <c r="F337" i="9"/>
  <c r="F336" i="9"/>
  <c r="H335" i="9"/>
  <c r="G335" i="9"/>
  <c r="E335" i="9" s="1"/>
  <c r="B335" i="9" s="1"/>
  <c r="F335" i="9"/>
  <c r="F334" i="9"/>
  <c r="H333" i="9"/>
  <c r="G333" i="9"/>
  <c r="F333" i="9"/>
  <c r="H332" i="9"/>
  <c r="G332" i="9"/>
  <c r="F332" i="9"/>
  <c r="E332" i="9"/>
  <c r="B332" i="9" s="1"/>
  <c r="H331" i="9"/>
  <c r="G331" i="9"/>
  <c r="F331" i="9"/>
  <c r="E331" i="9"/>
  <c r="B331" i="9"/>
  <c r="H330" i="9"/>
  <c r="G330" i="9"/>
  <c r="F330" i="9"/>
  <c r="H329" i="9"/>
  <c r="G329" i="9"/>
  <c r="F329" i="9"/>
  <c r="H328" i="9"/>
  <c r="E328" i="9" s="1"/>
  <c r="B328" i="9" s="1"/>
  <c r="G328" i="9"/>
  <c r="F328" i="9"/>
  <c r="H327" i="9"/>
  <c r="G327" i="9"/>
  <c r="E327" i="9" s="1"/>
  <c r="B327" i="9" s="1"/>
  <c r="F327" i="9"/>
  <c r="H326" i="9"/>
  <c r="G326" i="9"/>
  <c r="F326" i="9"/>
  <c r="H325" i="9"/>
  <c r="G325" i="9"/>
  <c r="F325" i="9"/>
  <c r="H324" i="9"/>
  <c r="G324" i="9"/>
  <c r="F324" i="9"/>
  <c r="H323" i="9"/>
  <c r="G323" i="9"/>
  <c r="F323" i="9"/>
  <c r="E323" i="9"/>
  <c r="B323" i="9"/>
  <c r="H322" i="9"/>
  <c r="G322" i="9"/>
  <c r="F322" i="9"/>
  <c r="H321" i="9"/>
  <c r="G321" i="9"/>
  <c r="F321" i="9"/>
  <c r="E321" i="9"/>
  <c r="B321" i="9"/>
  <c r="H320" i="9"/>
  <c r="G320" i="9"/>
  <c r="F320" i="9"/>
  <c r="H319" i="9"/>
  <c r="G319" i="9"/>
  <c r="E319" i="9" s="1"/>
  <c r="B319" i="9" s="1"/>
  <c r="F319" i="9"/>
  <c r="H318" i="9"/>
  <c r="G318" i="9"/>
  <c r="F318" i="9"/>
  <c r="E318" i="9"/>
  <c r="B318" i="9"/>
  <c r="H317" i="9"/>
  <c r="G317" i="9"/>
  <c r="E317" i="9" s="1"/>
  <c r="B317" i="9" s="1"/>
  <c r="F317" i="9"/>
  <c r="F316" i="9"/>
  <c r="F315" i="9"/>
  <c r="F314" i="9"/>
  <c r="H313" i="9"/>
  <c r="G313" i="9"/>
  <c r="F313" i="9"/>
  <c r="E313" i="9"/>
  <c r="B313" i="9" s="1"/>
  <c r="H312" i="9"/>
  <c r="G312" i="9"/>
  <c r="F312" i="9"/>
  <c r="H311" i="9"/>
  <c r="G311" i="9"/>
  <c r="E311" i="9" s="1"/>
  <c r="B311" i="9" s="1"/>
  <c r="F311" i="9"/>
  <c r="F310" i="9"/>
  <c r="F309" i="9"/>
  <c r="F308" i="9"/>
  <c r="H307" i="9"/>
  <c r="G307" i="9"/>
  <c r="E307" i="9" s="1"/>
  <c r="B307" i="9" s="1"/>
  <c r="F307" i="9"/>
  <c r="F306" i="9"/>
  <c r="H305" i="9"/>
  <c r="G305" i="9"/>
  <c r="F305" i="9"/>
  <c r="H304" i="9"/>
  <c r="G304" i="9"/>
  <c r="F304" i="9"/>
  <c r="H303" i="9"/>
  <c r="E303" i="9" s="1"/>
  <c r="B303" i="9" s="1"/>
  <c r="G303" i="9"/>
  <c r="F303" i="9"/>
  <c r="F302" i="9"/>
  <c r="F301" i="9"/>
  <c r="F300" i="9"/>
  <c r="F299" i="9"/>
  <c r="F297" i="9"/>
  <c r="L296" i="9"/>
  <c r="F296" i="9" s="1"/>
  <c r="H296" i="9"/>
  <c r="F295" i="9"/>
  <c r="I294" i="9"/>
  <c r="H294" i="9"/>
  <c r="F294" i="9"/>
  <c r="E293" i="9"/>
  <c r="M292" i="9"/>
  <c r="F292" i="9" s="1"/>
  <c r="L292" i="9"/>
  <c r="E292" i="9"/>
  <c r="B292" i="9"/>
  <c r="M291" i="9"/>
  <c r="F291" i="9" s="1"/>
  <c r="L291" i="9"/>
  <c r="E291" i="9"/>
  <c r="B291" i="9" s="1"/>
  <c r="M290" i="9"/>
  <c r="L290" i="9"/>
  <c r="F290" i="9" s="1"/>
  <c r="E290" i="9"/>
  <c r="M289" i="9"/>
  <c r="L289" i="9"/>
  <c r="F289" i="9" s="1"/>
  <c r="E289" i="9"/>
  <c r="B289" i="9"/>
  <c r="M288" i="9"/>
  <c r="L288" i="9"/>
  <c r="F288" i="9" s="1"/>
  <c r="E288" i="9"/>
  <c r="M287" i="9"/>
  <c r="L287" i="9"/>
  <c r="F287" i="9"/>
  <c r="E287" i="9"/>
  <c r="M286" i="9"/>
  <c r="L286" i="9"/>
  <c r="F286" i="9" s="1"/>
  <c r="B286" i="9" s="1"/>
  <c r="E286" i="9"/>
  <c r="M285" i="9"/>
  <c r="L285" i="9"/>
  <c r="F285" i="9" s="1"/>
  <c r="B285" i="9" s="1"/>
  <c r="E285" i="9"/>
  <c r="M284" i="9"/>
  <c r="F284" i="9" s="1"/>
  <c r="L284" i="9"/>
  <c r="E284" i="9"/>
  <c r="B284" i="9" s="1"/>
  <c r="M283" i="9"/>
  <c r="F283" i="9" s="1"/>
  <c r="L283" i="9"/>
  <c r="E283" i="9"/>
  <c r="M282" i="9"/>
  <c r="L282" i="9"/>
  <c r="F282" i="9" s="1"/>
  <c r="E282" i="9"/>
  <c r="M281" i="9"/>
  <c r="L281" i="9"/>
  <c r="F281" i="9" s="1"/>
  <c r="B281" i="9" s="1"/>
  <c r="E281" i="9"/>
  <c r="M280" i="9"/>
  <c r="L280" i="9"/>
  <c r="E280" i="9"/>
  <c r="M279" i="9"/>
  <c r="L279" i="9"/>
  <c r="F279" i="9"/>
  <c r="E279" i="9"/>
  <c r="M278" i="9"/>
  <c r="L278" i="9"/>
  <c r="F278" i="9" s="1"/>
  <c r="E278" i="9"/>
  <c r="M277" i="9"/>
  <c r="L277" i="9"/>
  <c r="F277" i="9" s="1"/>
  <c r="B277" i="9" s="1"/>
  <c r="E277" i="9"/>
  <c r="M276" i="9"/>
  <c r="L276" i="9"/>
  <c r="F276" i="9" s="1"/>
  <c r="E276" i="9"/>
  <c r="B276" i="9"/>
  <c r="M275" i="9"/>
  <c r="F275" i="9" s="1"/>
  <c r="L275" i="9"/>
  <c r="E275" i="9"/>
  <c r="B275" i="9" s="1"/>
  <c r="M274" i="9"/>
  <c r="L274" i="9"/>
  <c r="F274" i="9" s="1"/>
  <c r="E274" i="9"/>
  <c r="M273" i="9"/>
  <c r="L273" i="9"/>
  <c r="F273" i="9" s="1"/>
  <c r="E273" i="9"/>
  <c r="B273" i="9"/>
  <c r="M272" i="9"/>
  <c r="L272" i="9"/>
  <c r="F272" i="9" s="1"/>
  <c r="B272" i="9" s="1"/>
  <c r="E272" i="9"/>
  <c r="M271" i="9"/>
  <c r="L271" i="9"/>
  <c r="F271" i="9"/>
  <c r="E271" i="9"/>
  <c r="M270" i="9"/>
  <c r="L270" i="9"/>
  <c r="F270" i="9"/>
  <c r="E270" i="9"/>
  <c r="B270" i="9" s="1"/>
  <c r="M269" i="9"/>
  <c r="L269" i="9"/>
  <c r="F269" i="9" s="1"/>
  <c r="B269" i="9" s="1"/>
  <c r="E269" i="9"/>
  <c r="M268" i="9"/>
  <c r="L268" i="9"/>
  <c r="F268" i="9" s="1"/>
  <c r="E268" i="9"/>
  <c r="B268" i="9"/>
  <c r="M267" i="9"/>
  <c r="L267" i="9"/>
  <c r="F267" i="9" s="1"/>
  <c r="E267" i="9"/>
  <c r="B267" i="9" s="1"/>
  <c r="M266" i="9"/>
  <c r="L266" i="9"/>
  <c r="F266" i="9"/>
  <c r="E266" i="9"/>
  <c r="M265" i="9"/>
  <c r="L265" i="9"/>
  <c r="F265" i="9" s="1"/>
  <c r="E265" i="9"/>
  <c r="B265" i="9"/>
  <c r="M264" i="9"/>
  <c r="L264" i="9"/>
  <c r="E264" i="9"/>
  <c r="M263" i="9"/>
  <c r="L263" i="9"/>
  <c r="F263" i="9"/>
  <c r="E263" i="9"/>
  <c r="B263" i="9" s="1"/>
  <c r="M262" i="9"/>
  <c r="L262" i="9"/>
  <c r="F262" i="9"/>
  <c r="E262" i="9"/>
  <c r="B262" i="9"/>
  <c r="M261" i="9"/>
  <c r="L261" i="9"/>
  <c r="E261" i="9"/>
  <c r="M260" i="9"/>
  <c r="L260" i="9"/>
  <c r="F260" i="9"/>
  <c r="E260" i="9"/>
  <c r="B260" i="9" s="1"/>
  <c r="M259" i="9"/>
  <c r="L259" i="9"/>
  <c r="F259" i="9" s="1"/>
  <c r="E259" i="9"/>
  <c r="B259" i="9" s="1"/>
  <c r="M258" i="9"/>
  <c r="L258" i="9"/>
  <c r="F258" i="9" s="1"/>
  <c r="E258" i="9"/>
  <c r="M257" i="9"/>
  <c r="L257" i="9"/>
  <c r="F257" i="9" s="1"/>
  <c r="B257" i="9" s="1"/>
  <c r="E257" i="9"/>
  <c r="M256" i="9"/>
  <c r="L256" i="9"/>
  <c r="E256" i="9"/>
  <c r="M255" i="9"/>
  <c r="L255" i="9"/>
  <c r="F255" i="9"/>
  <c r="E255" i="9"/>
  <c r="M254" i="9"/>
  <c r="L254" i="9"/>
  <c r="F254" i="9" s="1"/>
  <c r="B254" i="9" s="1"/>
  <c r="E254" i="9"/>
  <c r="M253" i="9"/>
  <c r="L253" i="9"/>
  <c r="F253" i="9" s="1"/>
  <c r="E253" i="9"/>
  <c r="M252" i="9"/>
  <c r="L252" i="9"/>
  <c r="F252" i="9" s="1"/>
  <c r="E252" i="9"/>
  <c r="B252" i="9"/>
  <c r="M251" i="9"/>
  <c r="L251" i="9"/>
  <c r="F251" i="9" s="1"/>
  <c r="E251" i="9"/>
  <c r="B251" i="9" s="1"/>
  <c r="M250" i="9"/>
  <c r="L250" i="9"/>
  <c r="F250" i="9" s="1"/>
  <c r="E250" i="9"/>
  <c r="M249" i="9"/>
  <c r="L249" i="9"/>
  <c r="F249" i="9" s="1"/>
  <c r="E249" i="9"/>
  <c r="B249" i="9"/>
  <c r="M248" i="9"/>
  <c r="L248" i="9"/>
  <c r="F248" i="9" s="1"/>
  <c r="E248" i="9"/>
  <c r="M247" i="9"/>
  <c r="L247" i="9"/>
  <c r="F247" i="9"/>
  <c r="E247" i="9"/>
  <c r="M246" i="9"/>
  <c r="L246" i="9"/>
  <c r="F246" i="9" s="1"/>
  <c r="E246" i="9"/>
  <c r="B246" i="9" s="1"/>
  <c r="M245" i="9"/>
  <c r="L245" i="9"/>
  <c r="F245" i="9" s="1"/>
  <c r="E245" i="9"/>
  <c r="B245" i="9" s="1"/>
  <c r="M244" i="9"/>
  <c r="L244" i="9"/>
  <c r="F244" i="9" s="1"/>
  <c r="E244" i="9"/>
  <c r="B244" i="9" s="1"/>
  <c r="M243" i="9"/>
  <c r="L243" i="9"/>
  <c r="F243" i="9" s="1"/>
  <c r="E243" i="9"/>
  <c r="B243" i="9" s="1"/>
  <c r="M242" i="9"/>
  <c r="L242" i="9"/>
  <c r="F242" i="9" s="1"/>
  <c r="E242" i="9"/>
  <c r="M241" i="9"/>
  <c r="L241" i="9"/>
  <c r="F241" i="9" s="1"/>
  <c r="B241" i="9" s="1"/>
  <c r="E241" i="9"/>
  <c r="M240" i="9"/>
  <c r="L240" i="9"/>
  <c r="E240" i="9"/>
  <c r="M239" i="9"/>
  <c r="L239" i="9"/>
  <c r="F239" i="9"/>
  <c r="E239" i="9"/>
  <c r="M238" i="9"/>
  <c r="L238" i="9"/>
  <c r="F238" i="9" s="1"/>
  <c r="E238" i="9"/>
  <c r="M237" i="9"/>
  <c r="L237" i="9"/>
  <c r="F237" i="9" s="1"/>
  <c r="E237" i="9"/>
  <c r="M236" i="9"/>
  <c r="L236" i="9"/>
  <c r="F236" i="9" s="1"/>
  <c r="B236" i="9" s="1"/>
  <c r="E236" i="9"/>
  <c r="M235" i="9"/>
  <c r="L235" i="9"/>
  <c r="F235" i="9" s="1"/>
  <c r="E235" i="9"/>
  <c r="B235" i="9" s="1"/>
  <c r="M234" i="9"/>
  <c r="L234" i="9"/>
  <c r="F234" i="9" s="1"/>
  <c r="E234" i="9"/>
  <c r="M233" i="9"/>
  <c r="L233" i="9"/>
  <c r="F233" i="9" s="1"/>
  <c r="E233" i="9"/>
  <c r="B233" i="9"/>
  <c r="M232" i="9"/>
  <c r="L232" i="9"/>
  <c r="F232" i="9" s="1"/>
  <c r="B232" i="9" s="1"/>
  <c r="E232" i="9"/>
  <c r="M231" i="9"/>
  <c r="L231" i="9"/>
  <c r="F231" i="9"/>
  <c r="E231" i="9"/>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E171" i="9" s="1"/>
  <c r="B171" i="9" s="1"/>
  <c r="F171" i="9"/>
  <c r="H170" i="9"/>
  <c r="G170" i="9"/>
  <c r="E170" i="9" s="1"/>
  <c r="B170" i="9" s="1"/>
  <c r="F170" i="9"/>
  <c r="H169" i="9"/>
  <c r="G169" i="9"/>
  <c r="F169" i="9"/>
  <c r="H168" i="9"/>
  <c r="G168" i="9"/>
  <c r="F168" i="9"/>
  <c r="E168" i="9"/>
  <c r="B168" i="9" s="1"/>
  <c r="H167" i="9"/>
  <c r="G167" i="9"/>
  <c r="E167" i="9" s="1"/>
  <c r="B167" i="9" s="1"/>
  <c r="F167" i="9"/>
  <c r="H166" i="9"/>
  <c r="G166" i="9"/>
  <c r="F166" i="9"/>
  <c r="H165" i="9"/>
  <c r="G165" i="9"/>
  <c r="F165" i="9"/>
  <c r="E165" i="9"/>
  <c r="B165" i="9"/>
  <c r="H164" i="9"/>
  <c r="G164" i="9"/>
  <c r="F164" i="9"/>
  <c r="H163" i="9"/>
  <c r="G163" i="9"/>
  <c r="F163" i="9"/>
  <c r="E163" i="9"/>
  <c r="B163" i="9" s="1"/>
  <c r="H162" i="9"/>
  <c r="G162" i="9"/>
  <c r="E162" i="9" s="1"/>
  <c r="F162" i="9"/>
  <c r="B162" i="9"/>
  <c r="H161" i="9"/>
  <c r="G161" i="9"/>
  <c r="F161" i="9"/>
  <c r="H160" i="9"/>
  <c r="G160" i="9"/>
  <c r="F160" i="9"/>
  <c r="E160" i="9"/>
  <c r="B160" i="9"/>
  <c r="H159" i="9"/>
  <c r="G159" i="9"/>
  <c r="E159" i="9" s="1"/>
  <c r="B159" i="9" s="1"/>
  <c r="F159" i="9"/>
  <c r="H158" i="9"/>
  <c r="G158" i="9"/>
  <c r="E158" i="9" s="1"/>
  <c r="B158" i="9" s="1"/>
  <c r="F158" i="9"/>
  <c r="H157" i="9"/>
  <c r="G157" i="9"/>
  <c r="F157" i="9"/>
  <c r="E157" i="9"/>
  <c r="B157" i="9" s="1"/>
  <c r="F156" i="9"/>
  <c r="H155" i="9"/>
  <c r="G155" i="9"/>
  <c r="E155" i="9" s="1"/>
  <c r="F155" i="9"/>
  <c r="H154" i="9"/>
  <c r="G154" i="9"/>
  <c r="E154" i="9" s="1"/>
  <c r="F154" i="9"/>
  <c r="B154" i="9"/>
  <c r="H153" i="9"/>
  <c r="G153" i="9"/>
  <c r="E153" i="9" s="1"/>
  <c r="B153" i="9" s="1"/>
  <c r="F153" i="9"/>
  <c r="H152" i="9"/>
  <c r="G152" i="9"/>
  <c r="F152" i="9"/>
  <c r="E152" i="9"/>
  <c r="B152" i="9"/>
  <c r="H151" i="9"/>
  <c r="G151" i="9"/>
  <c r="E151" i="9" s="1"/>
  <c r="B151" i="9" s="1"/>
  <c r="F151" i="9"/>
  <c r="H150" i="9"/>
  <c r="G150" i="9"/>
  <c r="E150" i="9" s="1"/>
  <c r="B150" i="9" s="1"/>
  <c r="F150" i="9"/>
  <c r="H149" i="9"/>
  <c r="G149" i="9"/>
  <c r="F149" i="9"/>
  <c r="E149" i="9"/>
  <c r="B149" i="9"/>
  <c r="H148" i="9"/>
  <c r="E148" i="9" s="1"/>
  <c r="B148" i="9" s="1"/>
  <c r="G148" i="9"/>
  <c r="F148" i="9"/>
  <c r="H147" i="9"/>
  <c r="G147" i="9"/>
  <c r="E147" i="9" s="1"/>
  <c r="B147" i="9" s="1"/>
  <c r="F147" i="9"/>
  <c r="H146" i="9"/>
  <c r="G146" i="9"/>
  <c r="E146" i="9" s="1"/>
  <c r="B146" i="9" s="1"/>
  <c r="F146" i="9"/>
  <c r="H145" i="9"/>
  <c r="G145" i="9"/>
  <c r="E145" i="9" s="1"/>
  <c r="B145" i="9" s="1"/>
  <c r="F145" i="9"/>
  <c r="H144" i="9"/>
  <c r="G144" i="9"/>
  <c r="F144" i="9"/>
  <c r="E144" i="9"/>
  <c r="B144" i="9" s="1"/>
  <c r="H143" i="9"/>
  <c r="G143" i="9"/>
  <c r="E143" i="9" s="1"/>
  <c r="B143" i="9" s="1"/>
  <c r="F143" i="9"/>
  <c r="H142" i="9"/>
  <c r="G142" i="9"/>
  <c r="E142" i="9" s="1"/>
  <c r="B142" i="9" s="1"/>
  <c r="F142" i="9"/>
  <c r="H141" i="9"/>
  <c r="G141" i="9"/>
  <c r="F141" i="9"/>
  <c r="E141" i="9"/>
  <c r="B141" i="9" s="1"/>
  <c r="H140" i="9"/>
  <c r="E140" i="9" s="1"/>
  <c r="B140" i="9" s="1"/>
  <c r="G140" i="9"/>
  <c r="F140" i="9"/>
  <c r="H139" i="9"/>
  <c r="G139" i="9"/>
  <c r="F139" i="9"/>
  <c r="E139" i="9"/>
  <c r="B139" i="9" s="1"/>
  <c r="H138" i="9"/>
  <c r="G138" i="9"/>
  <c r="E138" i="9" s="1"/>
  <c r="B138" i="9" s="1"/>
  <c r="F138" i="9"/>
  <c r="H137" i="9"/>
  <c r="G137" i="9"/>
  <c r="F137" i="9"/>
  <c r="H136" i="9"/>
  <c r="G136" i="9"/>
  <c r="F136" i="9"/>
  <c r="E136" i="9"/>
  <c r="B136" i="9" s="1"/>
  <c r="H135" i="9"/>
  <c r="G135" i="9"/>
  <c r="E135" i="9" s="1"/>
  <c r="B135" i="9" s="1"/>
  <c r="F135" i="9"/>
  <c r="H134" i="9"/>
  <c r="G134" i="9"/>
  <c r="F134" i="9"/>
  <c r="H133" i="9"/>
  <c r="G133" i="9"/>
  <c r="F133" i="9"/>
  <c r="E133" i="9"/>
  <c r="B133" i="9" s="1"/>
  <c r="H132" i="9"/>
  <c r="E132" i="9" s="1"/>
  <c r="B132" i="9" s="1"/>
  <c r="G132" i="9"/>
  <c r="F132" i="9"/>
  <c r="H131" i="9"/>
  <c r="G131" i="9"/>
  <c r="F131" i="9"/>
  <c r="E131" i="9"/>
  <c r="B131" i="9" s="1"/>
  <c r="H130" i="9"/>
  <c r="G130" i="9"/>
  <c r="E130" i="9" s="1"/>
  <c r="B130" i="9" s="1"/>
  <c r="F130" i="9"/>
  <c r="H129" i="9"/>
  <c r="G129" i="9"/>
  <c r="F129" i="9"/>
  <c r="H128" i="9"/>
  <c r="G128" i="9"/>
  <c r="F128" i="9"/>
  <c r="B128" i="9" s="1"/>
  <c r="E128" i="9"/>
  <c r="H127" i="9"/>
  <c r="G127" i="9"/>
  <c r="F127" i="9"/>
  <c r="E127" i="9"/>
  <c r="B127" i="9" s="1"/>
  <c r="H126" i="9"/>
  <c r="G126" i="9"/>
  <c r="E126" i="9" s="1"/>
  <c r="B126" i="9" s="1"/>
  <c r="F126" i="9"/>
  <c r="H125" i="9"/>
  <c r="G125" i="9"/>
  <c r="F125" i="9"/>
  <c r="E125" i="9"/>
  <c r="B125" i="9"/>
  <c r="H124" i="9"/>
  <c r="E124" i="9" s="1"/>
  <c r="B124" i="9" s="1"/>
  <c r="G124" i="9"/>
  <c r="F124" i="9"/>
  <c r="H123" i="9"/>
  <c r="G123" i="9"/>
  <c r="E123" i="9" s="1"/>
  <c r="B123" i="9" s="1"/>
  <c r="F123" i="9"/>
  <c r="H122" i="9"/>
  <c r="G122" i="9"/>
  <c r="E122" i="9" s="1"/>
  <c r="B122" i="9" s="1"/>
  <c r="F122" i="9"/>
  <c r="H121" i="9"/>
  <c r="G121" i="9"/>
  <c r="E121" i="9" s="1"/>
  <c r="B121" i="9" s="1"/>
  <c r="F121" i="9"/>
  <c r="H120" i="9"/>
  <c r="G120" i="9"/>
  <c r="F120" i="9"/>
  <c r="E120" i="9"/>
  <c r="B120" i="9" s="1"/>
  <c r="H119" i="9"/>
  <c r="G119" i="9"/>
  <c r="F119" i="9"/>
  <c r="E119" i="9"/>
  <c r="B119" i="9"/>
  <c r="H118" i="9"/>
  <c r="G118" i="9"/>
  <c r="E118" i="9" s="1"/>
  <c r="B118" i="9" s="1"/>
  <c r="F118" i="9"/>
  <c r="H117" i="9"/>
  <c r="G117" i="9"/>
  <c r="F117" i="9"/>
  <c r="E117" i="9"/>
  <c r="B117" i="9"/>
  <c r="H116" i="9"/>
  <c r="E116" i="9" s="1"/>
  <c r="B116" i="9" s="1"/>
  <c r="G116" i="9"/>
  <c r="F116" i="9"/>
  <c r="H115" i="9"/>
  <c r="G115" i="9"/>
  <c r="E115" i="9" s="1"/>
  <c r="B115" i="9" s="1"/>
  <c r="F115" i="9"/>
  <c r="H114" i="9"/>
  <c r="G114" i="9"/>
  <c r="F114" i="9"/>
  <c r="E114" i="9"/>
  <c r="B114" i="9"/>
  <c r="H113" i="9"/>
  <c r="G113" i="9"/>
  <c r="F113" i="9"/>
  <c r="H112" i="9"/>
  <c r="G112" i="9"/>
  <c r="F112" i="9"/>
  <c r="B112" i="9" s="1"/>
  <c r="E112" i="9"/>
  <c r="H111" i="9"/>
  <c r="G111" i="9"/>
  <c r="F111" i="9"/>
  <c r="E111" i="9"/>
  <c r="B111" i="9"/>
  <c r="H110" i="9"/>
  <c r="G110" i="9"/>
  <c r="F110" i="9"/>
  <c r="H109" i="9"/>
  <c r="G109" i="9"/>
  <c r="F109" i="9"/>
  <c r="E109" i="9"/>
  <c r="B109" i="9"/>
  <c r="H108" i="9"/>
  <c r="E108" i="9" s="1"/>
  <c r="B108" i="9" s="1"/>
  <c r="G108" i="9"/>
  <c r="F108" i="9"/>
  <c r="H107" i="9"/>
  <c r="G107" i="9"/>
  <c r="F107" i="9"/>
  <c r="E107" i="9"/>
  <c r="B107" i="9" s="1"/>
  <c r="H106" i="9"/>
  <c r="G106" i="9"/>
  <c r="F106" i="9"/>
  <c r="E106" i="9"/>
  <c r="B106" i="9"/>
  <c r="H105" i="9"/>
  <c r="G105" i="9"/>
  <c r="F105" i="9"/>
  <c r="H104" i="9"/>
  <c r="G104" i="9"/>
  <c r="F104" i="9"/>
  <c r="E104" i="9"/>
  <c r="B104" i="9"/>
  <c r="H103" i="9"/>
  <c r="G103" i="9"/>
  <c r="F103" i="9"/>
  <c r="E103" i="9"/>
  <c r="B103" i="9"/>
  <c r="H102" i="9"/>
  <c r="G102" i="9"/>
  <c r="E102" i="9" s="1"/>
  <c r="F102" i="9"/>
  <c r="H101" i="9"/>
  <c r="G101" i="9"/>
  <c r="F101" i="9"/>
  <c r="E101" i="9"/>
  <c r="B101" i="9"/>
  <c r="H100" i="9"/>
  <c r="G100" i="9"/>
  <c r="E100" i="9" s="1"/>
  <c r="B100" i="9" s="1"/>
  <c r="F100" i="9"/>
  <c r="H99" i="9"/>
  <c r="G99" i="9"/>
  <c r="F99" i="9"/>
  <c r="E99" i="9"/>
  <c r="B99" i="9" s="1"/>
  <c r="H98" i="9"/>
  <c r="G98" i="9"/>
  <c r="F98" i="9"/>
  <c r="E98" i="9"/>
  <c r="B98" i="9"/>
  <c r="H97" i="9"/>
  <c r="G97" i="9"/>
  <c r="E97" i="9" s="1"/>
  <c r="B97" i="9" s="1"/>
  <c r="F97" i="9"/>
  <c r="H96" i="9"/>
  <c r="G96" i="9"/>
  <c r="F96" i="9"/>
  <c r="E96" i="9"/>
  <c r="B96" i="9" s="1"/>
  <c r="H95" i="9"/>
  <c r="G95" i="9"/>
  <c r="F95" i="9"/>
  <c r="E95" i="9"/>
  <c r="B95" i="9"/>
  <c r="H94" i="9"/>
  <c r="G94" i="9"/>
  <c r="E94" i="9" s="1"/>
  <c r="B94" i="9" s="1"/>
  <c r="F94" i="9"/>
  <c r="H93" i="9"/>
  <c r="G93" i="9"/>
  <c r="F93" i="9"/>
  <c r="E93" i="9"/>
  <c r="B93" i="9" s="1"/>
  <c r="H92" i="9"/>
  <c r="E92" i="9" s="1"/>
  <c r="B92" i="9" s="1"/>
  <c r="G92" i="9"/>
  <c r="F92" i="9"/>
  <c r="H91" i="9"/>
  <c r="G91" i="9"/>
  <c r="F91" i="9"/>
  <c r="E91" i="9"/>
  <c r="B91" i="9" s="1"/>
  <c r="H90" i="9"/>
  <c r="G90" i="9"/>
  <c r="F90" i="9"/>
  <c r="E90" i="9"/>
  <c r="B90" i="9"/>
  <c r="H89" i="9"/>
  <c r="G89" i="9"/>
  <c r="E89" i="9" s="1"/>
  <c r="B89" i="9" s="1"/>
  <c r="F89" i="9"/>
  <c r="H88" i="9"/>
  <c r="G88" i="9"/>
  <c r="F88" i="9"/>
  <c r="E88" i="9"/>
  <c r="B88" i="9" s="1"/>
  <c r="H87" i="9"/>
  <c r="G87" i="9"/>
  <c r="F87" i="9"/>
  <c r="E87" i="9"/>
  <c r="B87" i="9"/>
  <c r="H86" i="9"/>
  <c r="G86" i="9"/>
  <c r="F86" i="9"/>
  <c r="H85" i="9"/>
  <c r="G85" i="9"/>
  <c r="F85" i="9"/>
  <c r="E85" i="9"/>
  <c r="B85" i="9"/>
  <c r="H84" i="9"/>
  <c r="E84" i="9" s="1"/>
  <c r="B84" i="9" s="1"/>
  <c r="G84" i="9"/>
  <c r="F84" i="9"/>
  <c r="H83" i="9"/>
  <c r="G83" i="9"/>
  <c r="E83" i="9" s="1"/>
  <c r="B83" i="9" s="1"/>
  <c r="F83" i="9"/>
  <c r="H82" i="9"/>
  <c r="G82" i="9"/>
  <c r="E82" i="9" s="1"/>
  <c r="B82" i="9" s="1"/>
  <c r="F82" i="9"/>
  <c r="H81" i="9"/>
  <c r="G81" i="9"/>
  <c r="E81" i="9" s="1"/>
  <c r="B81" i="9" s="1"/>
  <c r="F81" i="9"/>
  <c r="H80" i="9"/>
  <c r="G80" i="9"/>
  <c r="F80" i="9"/>
  <c r="E80" i="9"/>
  <c r="H79" i="9"/>
  <c r="G79" i="9"/>
  <c r="F79" i="9"/>
  <c r="B79" i="9" s="1"/>
  <c r="E79" i="9"/>
  <c r="H78" i="9"/>
  <c r="G78" i="9"/>
  <c r="F78" i="9"/>
  <c r="H77" i="9"/>
  <c r="G77" i="9"/>
  <c r="E77" i="9" s="1"/>
  <c r="B77" i="9" s="1"/>
  <c r="F77" i="9"/>
  <c r="H76" i="9"/>
  <c r="E76" i="9" s="1"/>
  <c r="B76" i="9" s="1"/>
  <c r="G76" i="9"/>
  <c r="F76" i="9"/>
  <c r="H75" i="9"/>
  <c r="G75" i="9"/>
  <c r="F75" i="9"/>
  <c r="E75" i="9"/>
  <c r="B75" i="9" s="1"/>
  <c r="H74" i="9"/>
  <c r="G74" i="9"/>
  <c r="F74" i="9"/>
  <c r="E74" i="9"/>
  <c r="B74" i="9" s="1"/>
  <c r="H73" i="9"/>
  <c r="G73" i="9"/>
  <c r="E73" i="9" s="1"/>
  <c r="B73" i="9" s="1"/>
  <c r="F73" i="9"/>
  <c r="H72" i="9"/>
  <c r="G72" i="9"/>
  <c r="E72" i="9" s="1"/>
  <c r="F72" i="9"/>
  <c r="B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F66" i="9"/>
  <c r="E66" i="9"/>
  <c r="B66" i="9" s="1"/>
  <c r="H65" i="9"/>
  <c r="G65" i="9"/>
  <c r="E65" i="9" s="1"/>
  <c r="B65" i="9" s="1"/>
  <c r="F65" i="9"/>
  <c r="H64" i="9"/>
  <c r="G64" i="9"/>
  <c r="E64" i="9" s="1"/>
  <c r="F64" i="9"/>
  <c r="B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F58" i="9"/>
  <c r="E58" i="9"/>
  <c r="B58" i="9" s="1"/>
  <c r="H57" i="9"/>
  <c r="G57" i="9"/>
  <c r="E57" i="9" s="1"/>
  <c r="B57" i="9" s="1"/>
  <c r="F57" i="9"/>
  <c r="H56" i="9"/>
  <c r="G56" i="9"/>
  <c r="E56" i="9" s="1"/>
  <c r="F56" i="9"/>
  <c r="B56" i="9"/>
  <c r="H55" i="9"/>
  <c r="G55" i="9"/>
  <c r="F55" i="9"/>
  <c r="E55" i="9"/>
  <c r="B55" i="9" s="1"/>
  <c r="H54" i="9"/>
  <c r="G54" i="9"/>
  <c r="E54" i="9" s="1"/>
  <c r="F54" i="9"/>
  <c r="H53" i="9"/>
  <c r="G53" i="9"/>
  <c r="E53" i="9" s="1"/>
  <c r="B53" i="9" s="1"/>
  <c r="F53" i="9"/>
  <c r="H52" i="9"/>
  <c r="G52" i="9"/>
  <c r="F52" i="9"/>
  <c r="H51" i="9"/>
  <c r="G51" i="9"/>
  <c r="F51" i="9"/>
  <c r="E51" i="9"/>
  <c r="B51" i="9" s="1"/>
  <c r="H50" i="9"/>
  <c r="G50" i="9"/>
  <c r="F50" i="9"/>
  <c r="E50" i="9"/>
  <c r="B50" i="9" s="1"/>
  <c r="H49" i="9"/>
  <c r="G49" i="9"/>
  <c r="E49" i="9" s="1"/>
  <c r="B49" i="9" s="1"/>
  <c r="F49" i="9"/>
  <c r="H48" i="9"/>
  <c r="G48" i="9"/>
  <c r="E48" i="9" s="1"/>
  <c r="F48" i="9"/>
  <c r="B48" i="9"/>
  <c r="H47" i="9"/>
  <c r="G47" i="9"/>
  <c r="F47" i="9"/>
  <c r="E47" i="9"/>
  <c r="B47" i="9" s="1"/>
  <c r="H46" i="9"/>
  <c r="G46" i="9"/>
  <c r="E46" i="9" s="1"/>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F40" i="9"/>
  <c r="B40" i="9"/>
  <c r="H39" i="9"/>
  <c r="G39" i="9"/>
  <c r="F39" i="9"/>
  <c r="E39" i="9"/>
  <c r="B39" i="9" s="1"/>
  <c r="H38" i="9"/>
  <c r="G38" i="9"/>
  <c r="E38" i="9" s="1"/>
  <c r="F38" i="9"/>
  <c r="H37" i="9"/>
  <c r="G37" i="9"/>
  <c r="F37" i="9"/>
  <c r="H36" i="9"/>
  <c r="G36" i="9"/>
  <c r="F36" i="9"/>
  <c r="H35" i="9"/>
  <c r="G35" i="9"/>
  <c r="F35" i="9"/>
  <c r="E35" i="9"/>
  <c r="B35" i="9" s="1"/>
  <c r="H34" i="9"/>
  <c r="G34" i="9"/>
  <c r="E34" i="9" s="1"/>
  <c r="B34" i="9" s="1"/>
  <c r="F34" i="9"/>
  <c r="H33" i="9"/>
  <c r="G33" i="9"/>
  <c r="E33" i="9" s="1"/>
  <c r="B33" i="9" s="1"/>
  <c r="F33" i="9"/>
  <c r="H32" i="9"/>
  <c r="G32" i="9"/>
  <c r="E32" i="9" s="1"/>
  <c r="F32" i="9"/>
  <c r="B32" i="9"/>
  <c r="H31" i="9"/>
  <c r="G31" i="9"/>
  <c r="E31" i="9" s="1"/>
  <c r="B31" i="9" s="1"/>
  <c r="F31" i="9"/>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F24" i="9"/>
  <c r="F4" i="9"/>
  <c r="O3" i="9"/>
  <c r="G296" i="9" s="1"/>
  <c r="E296" i="9" s="1"/>
  <c r="B296" i="9" s="1"/>
  <c r="I3" i="9"/>
  <c r="H3" i="9"/>
  <c r="G3" i="9"/>
  <c r="D104" i="8"/>
  <c r="D97" i="8"/>
  <c r="D92" i="8"/>
  <c r="C1669" i="1" s="1"/>
  <c r="D87" i="8"/>
  <c r="D82" i="8"/>
  <c r="D77" i="8"/>
  <c r="D72" i="8"/>
  <c r="D67" i="8"/>
  <c r="D62" i="8"/>
  <c r="D57" i="8"/>
  <c r="D52" i="8"/>
  <c r="D46" i="8"/>
  <c r="D37" i="8"/>
  <c r="D27" i="8"/>
  <c r="D25" i="8"/>
  <c r="D18" i="8"/>
  <c r="D8" i="8"/>
  <c r="C1585" i="1" s="1"/>
  <c r="E44" i="7"/>
  <c r="E38" i="7" s="1"/>
  <c r="D44" i="7"/>
  <c r="E39" i="7"/>
  <c r="D39" i="7"/>
  <c r="D38" i="7"/>
  <c r="E30" i="7"/>
  <c r="D30" i="7"/>
  <c r="E23" i="7"/>
  <c r="E22" i="7" s="1"/>
  <c r="D23" i="7"/>
  <c r="D22" i="7" s="1"/>
  <c r="E14" i="7"/>
  <c r="D14" i="7"/>
  <c r="E7" i="7"/>
  <c r="D7" i="7"/>
  <c r="D6" i="7" s="1"/>
  <c r="D5" i="7" s="1"/>
  <c r="E6" i="7"/>
  <c r="F140" i="6"/>
  <c r="F139" i="6"/>
  <c r="F138" i="6"/>
  <c r="F137" i="6"/>
  <c r="F136" i="6"/>
  <c r="F135" i="6"/>
  <c r="F134" i="6"/>
  <c r="F133" i="6"/>
  <c r="F132" i="6"/>
  <c r="F131" i="6"/>
  <c r="E130" i="6"/>
  <c r="D130" i="6"/>
  <c r="F130" i="6" s="1"/>
  <c r="E129" i="6"/>
  <c r="D129" i="6"/>
  <c r="F129" i="6" s="1"/>
  <c r="F128" i="6"/>
  <c r="F127" i="6"/>
  <c r="F126" i="6"/>
  <c r="F125" i="6"/>
  <c r="F124" i="6"/>
  <c r="F123" i="6"/>
  <c r="F122" i="6"/>
  <c r="E122" i="6"/>
  <c r="E114" i="6" s="1"/>
  <c r="D122" i="6"/>
  <c r="F121" i="6"/>
  <c r="F120" i="6"/>
  <c r="F119" i="6"/>
  <c r="E118" i="6"/>
  <c r="D118" i="6"/>
  <c r="F118" i="6" s="1"/>
  <c r="F117" i="6"/>
  <c r="F116" i="6"/>
  <c r="F115" i="6"/>
  <c r="E115" i="6"/>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F82" i="6" s="1"/>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F6"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D277" i="5"/>
  <c r="D274" i="5" s="1"/>
  <c r="F274" i="5" s="1"/>
  <c r="F276" i="5"/>
  <c r="F275" i="5"/>
  <c r="E274" i="5"/>
  <c r="F273" i="5"/>
  <c r="F272" i="5"/>
  <c r="F271" i="5"/>
  <c r="F270" i="5"/>
  <c r="F269" i="5"/>
  <c r="F268" i="5"/>
  <c r="F267" i="5"/>
  <c r="F266" i="5"/>
  <c r="F265" i="5"/>
  <c r="E264" i="5"/>
  <c r="D264" i="5"/>
  <c r="F263" i="5"/>
  <c r="F262" i="5"/>
  <c r="F261" i="5"/>
  <c r="E260" i="5"/>
  <c r="D1264" i="1" s="1"/>
  <c r="G1264" i="1" s="1"/>
  <c r="D260" i="5"/>
  <c r="F259" i="5"/>
  <c r="F258" i="5"/>
  <c r="F257" i="5"/>
  <c r="E256" i="5"/>
  <c r="D1260" i="1" s="1"/>
  <c r="D256" i="5"/>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F211" i="5"/>
  <c r="E211" i="5"/>
  <c r="E203" i="5" s="1"/>
  <c r="H338" i="9" s="1"/>
  <c r="D211" i="5"/>
  <c r="F210" i="5"/>
  <c r="F209" i="5"/>
  <c r="F208" i="5"/>
  <c r="F207" i="5"/>
  <c r="F206" i="5"/>
  <c r="F205" i="5"/>
  <c r="F204" i="5"/>
  <c r="E204" i="5"/>
  <c r="D204" i="5"/>
  <c r="F203" i="5"/>
  <c r="D203" i="5"/>
  <c r="G338" i="9" s="1"/>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E147" i="5"/>
  <c r="D1152" i="1" s="1"/>
  <c r="D147" i="5"/>
  <c r="F146" i="5"/>
  <c r="F145" i="5"/>
  <c r="F144" i="5"/>
  <c r="F143" i="5"/>
  <c r="E143" i="5"/>
  <c r="D143" i="5"/>
  <c r="F142" i="5"/>
  <c r="F141" i="5"/>
  <c r="F140" i="5"/>
  <c r="F139" i="5"/>
  <c r="F138" i="5"/>
  <c r="F137" i="5"/>
  <c r="E136" i="5"/>
  <c r="E135" i="5" s="1"/>
  <c r="F135" i="5" s="1"/>
  <c r="D136" i="5"/>
  <c r="D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E88" i="5"/>
  <c r="F88" i="5" s="1"/>
  <c r="D88" i="5"/>
  <c r="F87" i="5"/>
  <c r="F86" i="5"/>
  <c r="F85" i="5"/>
  <c r="F84" i="5"/>
  <c r="F83"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G156" i="9" s="1"/>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E585" i="4"/>
  <c r="D585" i="4"/>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4" i="4"/>
  <c r="F533" i="4"/>
  <c r="E532" i="4"/>
  <c r="D532" i="4"/>
  <c r="F532" i="4" s="1"/>
  <c r="F531" i="4"/>
  <c r="F530" i="4"/>
  <c r="E529" i="4"/>
  <c r="E522" i="4"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0" i="1" s="1"/>
  <c r="D476" i="4"/>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E431" i="4" s="1"/>
  <c r="D432" i="4"/>
  <c r="E428" i="4"/>
  <c r="D428" i="4"/>
  <c r="E427" i="4"/>
  <c r="D427" i="4"/>
  <c r="E426" i="4"/>
  <c r="D426" i="4"/>
  <c r="C421" i="1"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D373" i="4" s="1"/>
  <c r="F373" i="4" s="1"/>
  <c r="F378" i="4"/>
  <c r="F377" i="4"/>
  <c r="F376" i="4"/>
  <c r="F375" i="4"/>
  <c r="E374" i="4"/>
  <c r="E373" i="4" s="1"/>
  <c r="D374" i="4"/>
  <c r="F374" i="4" s="1"/>
  <c r="F372" i="4"/>
  <c r="F371" i="4"/>
  <c r="F370" i="4"/>
  <c r="F369" i="4"/>
  <c r="F368" i="4"/>
  <c r="F367" i="4"/>
  <c r="E366" i="4"/>
  <c r="D366" i="4"/>
  <c r="F366" i="4" s="1"/>
  <c r="F365" i="4"/>
  <c r="F364" i="4"/>
  <c r="F363" i="4"/>
  <c r="E362" i="4"/>
  <c r="D362" i="4"/>
  <c r="D361" i="4" s="1"/>
  <c r="E361"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D321" i="4" s="1"/>
  <c r="F321" i="4" s="1"/>
  <c r="F326" i="4"/>
  <c r="F325" i="4"/>
  <c r="F324" i="4"/>
  <c r="F323" i="4"/>
  <c r="E322" i="4"/>
  <c r="E321" i="4" s="1"/>
  <c r="D322" i="4"/>
  <c r="F322" i="4" s="1"/>
  <c r="F320" i="4"/>
  <c r="F319" i="4"/>
  <c r="F318" i="4"/>
  <c r="F317" i="4"/>
  <c r="F316" i="4"/>
  <c r="F315" i="4"/>
  <c r="E314" i="4"/>
  <c r="D314" i="4"/>
  <c r="F314" i="4" s="1"/>
  <c r="F313" i="4"/>
  <c r="F312" i="4"/>
  <c r="F311"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F278" i="4" s="1"/>
  <c r="D278" i="4"/>
  <c r="F277" i="4"/>
  <c r="F276" i="4"/>
  <c r="F275" i="4"/>
  <c r="F274" i="4"/>
  <c r="E274" i="4"/>
  <c r="D274" i="4"/>
  <c r="D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46" i="1" s="1"/>
  <c r="D250" i="4"/>
  <c r="F249" i="4"/>
  <c r="F248" i="4"/>
  <c r="F247" i="4"/>
  <c r="E246" i="4"/>
  <c r="D246" i="4"/>
  <c r="F246" i="4" s="1"/>
  <c r="F245" i="4"/>
  <c r="F244" i="4"/>
  <c r="F243" i="4"/>
  <c r="F242" i="4"/>
  <c r="E242" i="4"/>
  <c r="D238" i="1" s="1"/>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E222" i="4"/>
  <c r="D222" i="4"/>
  <c r="D221" i="4"/>
  <c r="F220" i="4"/>
  <c r="F219" i="4"/>
  <c r="F218" i="4"/>
  <c r="F217" i="4"/>
  <c r="E216" i="4"/>
  <c r="D216" i="4"/>
  <c r="F216" i="4" s="1"/>
  <c r="F215" i="4"/>
  <c r="F214" i="4"/>
  <c r="F213" i="4"/>
  <c r="F212" i="4"/>
  <c r="F211" i="4"/>
  <c r="F210" i="4"/>
  <c r="F209" i="4"/>
  <c r="F208" i="4"/>
  <c r="E208" i="4"/>
  <c r="D208" i="4"/>
  <c r="D202" i="4" s="1"/>
  <c r="F207" i="4"/>
  <c r="F206" i="4"/>
  <c r="F205" i="4"/>
  <c r="F204" i="4"/>
  <c r="E203" i="4"/>
  <c r="E202" i="4" s="1"/>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E153" i="4" s="1"/>
  <c r="F153" i="4" s="1"/>
  <c r="D154" i="4"/>
  <c r="D153" i="4" s="1"/>
  <c r="F151" i="4"/>
  <c r="F150" i="4"/>
  <c r="F149" i="4"/>
  <c r="F148" i="4"/>
  <c r="F147" i="4"/>
  <c r="F146" i="4"/>
  <c r="F145" i="4"/>
  <c r="F144" i="4"/>
  <c r="F143" i="4"/>
  <c r="F142" i="4"/>
  <c r="F141" i="4"/>
  <c r="E141" i="4"/>
  <c r="D141" i="4"/>
  <c r="F140" i="4"/>
  <c r="E140" i="4"/>
  <c r="D140" i="4"/>
  <c r="F139" i="4"/>
  <c r="F138" i="4"/>
  <c r="F137" i="4"/>
  <c r="F136" i="4"/>
  <c r="E135" i="4"/>
  <c r="E134" i="4" s="1"/>
  <c r="D135" i="4"/>
  <c r="F135" i="4" s="1"/>
  <c r="F134" i="4"/>
  <c r="D134" i="4"/>
  <c r="F133" i="4"/>
  <c r="F132" i="4"/>
  <c r="F131" i="4"/>
  <c r="F130" i="4"/>
  <c r="E129" i="4"/>
  <c r="D129" i="4"/>
  <c r="F129" i="4" s="1"/>
  <c r="F128" i="4"/>
  <c r="F127" i="4"/>
  <c r="E126" i="4"/>
  <c r="E125" i="4" s="1"/>
  <c r="D121" i="1" s="1"/>
  <c r="D126" i="4"/>
  <c r="F124" i="4"/>
  <c r="F123" i="4"/>
  <c r="F122" i="4"/>
  <c r="F121" i="4"/>
  <c r="F120" i="4"/>
  <c r="E120" i="4"/>
  <c r="D120" i="4"/>
  <c r="F119" i="4"/>
  <c r="F118" i="4"/>
  <c r="F117" i="4"/>
  <c r="F116" i="4"/>
  <c r="F115" i="4"/>
  <c r="F114" i="4"/>
  <c r="F113" i="4"/>
  <c r="F112" i="4"/>
  <c r="E112" i="4"/>
  <c r="D112" i="4"/>
  <c r="D106"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3" i="4" s="1"/>
  <c r="E82" i="4"/>
  <c r="F81" i="4"/>
  <c r="F80" i="4"/>
  <c r="F79" i="4"/>
  <c r="F78" i="4"/>
  <c r="E77" i="4"/>
  <c r="E49" i="4" s="1"/>
  <c r="D45" i="1" s="1"/>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E53" i="4"/>
  <c r="D53" i="4"/>
  <c r="F53" i="4" s="1"/>
  <c r="F52" i="4"/>
  <c r="F51" i="4"/>
  <c r="E50" i="4"/>
  <c r="D50" i="4"/>
  <c r="F50" i="4" s="1"/>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E7" i="4" s="1"/>
  <c r="D17" i="4"/>
  <c r="F16" i="4"/>
  <c r="F15" i="4"/>
  <c r="F14" i="4"/>
  <c r="F13" i="4"/>
  <c r="F12" i="4"/>
  <c r="F11" i="4"/>
  <c r="F10" i="4"/>
  <c r="F9" i="4"/>
  <c r="F8" i="4"/>
  <c r="E8" i="4"/>
  <c r="D8" i="4"/>
  <c r="D7" i="4" s="1"/>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H1686" i="1"/>
  <c r="G1686" i="1"/>
  <c r="C1686" i="1"/>
  <c r="C1685" i="1"/>
  <c r="G1685" i="1" s="1"/>
  <c r="C1684" i="1"/>
  <c r="G1684" i="1" s="1"/>
  <c r="C1683" i="1"/>
  <c r="H1683" i="1" s="1"/>
  <c r="C1682" i="1"/>
  <c r="H1680" i="1"/>
  <c r="G1680" i="1"/>
  <c r="C1680" i="1"/>
  <c r="G1679" i="1"/>
  <c r="C1679" i="1"/>
  <c r="H1679" i="1" s="1"/>
  <c r="H1678" i="1"/>
  <c r="C1678" i="1"/>
  <c r="G1678" i="1" s="1"/>
  <c r="H1677" i="1"/>
  <c r="C1677" i="1"/>
  <c r="G1677" i="1" s="1"/>
  <c r="H1676" i="1"/>
  <c r="C1676" i="1"/>
  <c r="G1676" i="1" s="1"/>
  <c r="C1675" i="1"/>
  <c r="H1675" i="1" s="1"/>
  <c r="C1674" i="1"/>
  <c r="C1673" i="1"/>
  <c r="H1673" i="1" s="1"/>
  <c r="H1672" i="1"/>
  <c r="G1672" i="1"/>
  <c r="C1672" i="1"/>
  <c r="G1671" i="1"/>
  <c r="C1671" i="1"/>
  <c r="H1671" i="1" s="1"/>
  <c r="H1670" i="1"/>
  <c r="G1670" i="1"/>
  <c r="C1670" i="1"/>
  <c r="H1668" i="1"/>
  <c r="C1668" i="1"/>
  <c r="G1668" i="1" s="1"/>
  <c r="C1667" i="1"/>
  <c r="H1667" i="1" s="1"/>
  <c r="C1666" i="1"/>
  <c r="C1665" i="1"/>
  <c r="H1665" i="1" s="1"/>
  <c r="H1664" i="1"/>
  <c r="G1664" i="1"/>
  <c r="C1664" i="1"/>
  <c r="G1663" i="1"/>
  <c r="C1663" i="1"/>
  <c r="H1663" i="1" s="1"/>
  <c r="H1662" i="1"/>
  <c r="G1662" i="1"/>
  <c r="C1662" i="1"/>
  <c r="H1661" i="1"/>
  <c r="C1661" i="1"/>
  <c r="G1661" i="1" s="1"/>
  <c r="H1660" i="1"/>
  <c r="C1660" i="1"/>
  <c r="G1660" i="1" s="1"/>
  <c r="C1659" i="1"/>
  <c r="H1659" i="1" s="1"/>
  <c r="C1658" i="1"/>
  <c r="G1657" i="1"/>
  <c r="C1657" i="1"/>
  <c r="H1657" i="1" s="1"/>
  <c r="H1656" i="1"/>
  <c r="G1656" i="1"/>
  <c r="C1656" i="1"/>
  <c r="G1655" i="1"/>
  <c r="C1655" i="1"/>
  <c r="H1655" i="1" s="1"/>
  <c r="H1654" i="1"/>
  <c r="G1654" i="1"/>
  <c r="C1654" i="1"/>
  <c r="H1653" i="1"/>
  <c r="C1653" i="1"/>
  <c r="G1653" i="1" s="1"/>
  <c r="H1652" i="1"/>
  <c r="C1652" i="1"/>
  <c r="G1652" i="1" s="1"/>
  <c r="C1651" i="1"/>
  <c r="H1651" i="1" s="1"/>
  <c r="C1650" i="1"/>
  <c r="G1649" i="1"/>
  <c r="C1649" i="1"/>
  <c r="H1649" i="1" s="1"/>
  <c r="H1648" i="1"/>
  <c r="G1648" i="1"/>
  <c r="C1648" i="1"/>
  <c r="G1647" i="1"/>
  <c r="C1647" i="1"/>
  <c r="H1647" i="1" s="1"/>
  <c r="H1646" i="1"/>
  <c r="G1646" i="1"/>
  <c r="C1646" i="1"/>
  <c r="H1645" i="1"/>
  <c r="C1645" i="1"/>
  <c r="G1645" i="1" s="1"/>
  <c r="H1644" i="1"/>
  <c r="C1644" i="1"/>
  <c r="G1644" i="1" s="1"/>
  <c r="C1643" i="1"/>
  <c r="C1642" i="1"/>
  <c r="G1641" i="1"/>
  <c r="C1641" i="1"/>
  <c r="H1641" i="1" s="1"/>
  <c r="H1640" i="1"/>
  <c r="G1640" i="1"/>
  <c r="C1640" i="1"/>
  <c r="G1639" i="1"/>
  <c r="C1639" i="1"/>
  <c r="H1639" i="1" s="1"/>
  <c r="H1638" i="1"/>
  <c r="G1638" i="1"/>
  <c r="C1638" i="1"/>
  <c r="H1637" i="1"/>
  <c r="C1637" i="1"/>
  <c r="G1637" i="1" s="1"/>
  <c r="C1636" i="1"/>
  <c r="G1636" i="1" s="1"/>
  <c r="C1635" i="1"/>
  <c r="C1634" i="1"/>
  <c r="G1633" i="1"/>
  <c r="C1633" i="1"/>
  <c r="H1633" i="1" s="1"/>
  <c r="H1632" i="1"/>
  <c r="G1632" i="1"/>
  <c r="C1632" i="1"/>
  <c r="G1631" i="1"/>
  <c r="C1631" i="1"/>
  <c r="H1631" i="1" s="1"/>
  <c r="H1630" i="1"/>
  <c r="G1630" i="1"/>
  <c r="C1630" i="1"/>
  <c r="C1627" i="1"/>
  <c r="G1627" i="1" s="1"/>
  <c r="C1626" i="1"/>
  <c r="G1625" i="1"/>
  <c r="C1625" i="1"/>
  <c r="H1625" i="1" s="1"/>
  <c r="H1624" i="1"/>
  <c r="G1624" i="1"/>
  <c r="C1624" i="1"/>
  <c r="G1623" i="1"/>
  <c r="C1623" i="1"/>
  <c r="H1623" i="1" s="1"/>
  <c r="H1620" i="1"/>
  <c r="C1620" i="1"/>
  <c r="G1620" i="1" s="1"/>
  <c r="C1619" i="1"/>
  <c r="G1619" i="1" s="1"/>
  <c r="C1618" i="1"/>
  <c r="G1617" i="1"/>
  <c r="C1617" i="1"/>
  <c r="H1617" i="1" s="1"/>
  <c r="H1616" i="1"/>
  <c r="G1616" i="1"/>
  <c r="C1616" i="1"/>
  <c r="G1615" i="1"/>
  <c r="C1615" i="1"/>
  <c r="H1615" i="1" s="1"/>
  <c r="H1614" i="1"/>
  <c r="G1614" i="1"/>
  <c r="C1614" i="1"/>
  <c r="H1613" i="1"/>
  <c r="C1613" i="1"/>
  <c r="G1613" i="1" s="1"/>
  <c r="H1612" i="1"/>
  <c r="C1612" i="1"/>
  <c r="G1612" i="1" s="1"/>
  <c r="C1611" i="1"/>
  <c r="G1611" i="1" s="1"/>
  <c r="C1610" i="1"/>
  <c r="G1609" i="1"/>
  <c r="C1609" i="1"/>
  <c r="H1609" i="1" s="1"/>
  <c r="H1608" i="1"/>
  <c r="G1608" i="1"/>
  <c r="C1608" i="1"/>
  <c r="G1607" i="1"/>
  <c r="C1607" i="1"/>
  <c r="H1607" i="1" s="1"/>
  <c r="H1606" i="1"/>
  <c r="G1606" i="1"/>
  <c r="C1606" i="1"/>
  <c r="H1605" i="1"/>
  <c r="C1605" i="1"/>
  <c r="G1605" i="1" s="1"/>
  <c r="C1604" i="1"/>
  <c r="G1604" i="1" s="1"/>
  <c r="H1603" i="1"/>
  <c r="C1603" i="1"/>
  <c r="G1603" i="1" s="1"/>
  <c r="C1602" i="1"/>
  <c r="C1601" i="1"/>
  <c r="H1601" i="1" s="1"/>
  <c r="H1600" i="1"/>
  <c r="G1600" i="1"/>
  <c r="C1600" i="1"/>
  <c r="G1599" i="1"/>
  <c r="C1599" i="1"/>
  <c r="H1599" i="1" s="1"/>
  <c r="H1598" i="1"/>
  <c r="G1598" i="1"/>
  <c r="C1598" i="1"/>
  <c r="H1597" i="1"/>
  <c r="C1597" i="1"/>
  <c r="G1597" i="1" s="1"/>
  <c r="C1596" i="1"/>
  <c r="G1596" i="1" s="1"/>
  <c r="H1595" i="1"/>
  <c r="C1595" i="1"/>
  <c r="G1595" i="1" s="1"/>
  <c r="C1594" i="1"/>
  <c r="G1593" i="1"/>
  <c r="C1593" i="1"/>
  <c r="H1593" i="1" s="1"/>
  <c r="H1592" i="1"/>
  <c r="G1592" i="1"/>
  <c r="C1592" i="1"/>
  <c r="G1591" i="1"/>
  <c r="C1591" i="1"/>
  <c r="H1591" i="1" s="1"/>
  <c r="H1590" i="1"/>
  <c r="G1590" i="1"/>
  <c r="C1590" i="1"/>
  <c r="H1589" i="1"/>
  <c r="C1589" i="1"/>
  <c r="G1589" i="1" s="1"/>
  <c r="H1588" i="1"/>
  <c r="C1588" i="1"/>
  <c r="G1588" i="1" s="1"/>
  <c r="C1587" i="1"/>
  <c r="C1586" i="1"/>
  <c r="H1584" i="1"/>
  <c r="G1584" i="1"/>
  <c r="C1584" i="1"/>
  <c r="H1582" i="1"/>
  <c r="G1582" i="1"/>
  <c r="C1582" i="1"/>
  <c r="G1581" i="1"/>
  <c r="I1581" i="1" s="1"/>
  <c r="D1581" i="1"/>
  <c r="C1581" i="1"/>
  <c r="H1581" i="1" s="1"/>
  <c r="H1580" i="1"/>
  <c r="D1580" i="1"/>
  <c r="C1580" i="1"/>
  <c r="G1580" i="1" s="1"/>
  <c r="H1579" i="1"/>
  <c r="D1579" i="1"/>
  <c r="C1579" i="1"/>
  <c r="G1578" i="1"/>
  <c r="I1578" i="1" s="1"/>
  <c r="D1578" i="1"/>
  <c r="C1578" i="1"/>
  <c r="H1578" i="1" s="1"/>
  <c r="D1577" i="1"/>
  <c r="C1577" i="1"/>
  <c r="G1577" i="1" s="1"/>
  <c r="D1576" i="1"/>
  <c r="C1576" i="1"/>
  <c r="D1575" i="1"/>
  <c r="G1575" i="1" s="1"/>
  <c r="C1575" i="1"/>
  <c r="J1574" i="1"/>
  <c r="D1574" i="1"/>
  <c r="C1574" i="1"/>
  <c r="H1574" i="1" s="1"/>
  <c r="D1573" i="1"/>
  <c r="C1573" i="1"/>
  <c r="G1573" i="1" s="1"/>
  <c r="G1572" i="1"/>
  <c r="D1572" i="1"/>
  <c r="C1572" i="1"/>
  <c r="H1572" i="1" s="1"/>
  <c r="D1571" i="1"/>
  <c r="C1571" i="1"/>
  <c r="G1571" i="1" s="1"/>
  <c r="H1570" i="1"/>
  <c r="D1570" i="1"/>
  <c r="C1570" i="1"/>
  <c r="D1569" i="1"/>
  <c r="G1569" i="1" s="1"/>
  <c r="I1569" i="1" s="1"/>
  <c r="C1569" i="1"/>
  <c r="H1569" i="1" s="1"/>
  <c r="J1568" i="1"/>
  <c r="G1568" i="1"/>
  <c r="I1568" i="1" s="1"/>
  <c r="D1568" i="1"/>
  <c r="C1568" i="1"/>
  <c r="H1568" i="1" s="1"/>
  <c r="J1567" i="1"/>
  <c r="D1567" i="1"/>
  <c r="C1567" i="1"/>
  <c r="G1567" i="1" s="1"/>
  <c r="H1566" i="1"/>
  <c r="D1566" i="1"/>
  <c r="C1566" i="1"/>
  <c r="I1565" i="1"/>
  <c r="G1565" i="1"/>
  <c r="D1565" i="1"/>
  <c r="C1565" i="1"/>
  <c r="H1565" i="1" s="1"/>
  <c r="J1564" i="1"/>
  <c r="G1564" i="1"/>
  <c r="I1564" i="1" s="1"/>
  <c r="D1564" i="1"/>
  <c r="C1564" i="1"/>
  <c r="H1564" i="1" s="1"/>
  <c r="H1563" i="1"/>
  <c r="D1563" i="1"/>
  <c r="G1563" i="1" s="1"/>
  <c r="C1563" i="1"/>
  <c r="G1562" i="1"/>
  <c r="D1562" i="1"/>
  <c r="C1562" i="1"/>
  <c r="G1561" i="1"/>
  <c r="I1561" i="1" s="1"/>
  <c r="D1561" i="1"/>
  <c r="C1561" i="1"/>
  <c r="H1561" i="1" s="1"/>
  <c r="H1560" i="1"/>
  <c r="D1560" i="1"/>
  <c r="C1560" i="1"/>
  <c r="G1560" i="1" s="1"/>
  <c r="H1559" i="1"/>
  <c r="D1559" i="1"/>
  <c r="C1559" i="1"/>
  <c r="G1558" i="1"/>
  <c r="D1558" i="1"/>
  <c r="C1558" i="1"/>
  <c r="G1557" i="1"/>
  <c r="I1557" i="1" s="1"/>
  <c r="D1557" i="1"/>
  <c r="C1557" i="1"/>
  <c r="H1557" i="1" s="1"/>
  <c r="D1556" i="1"/>
  <c r="G1556" i="1" s="1"/>
  <c r="C1556" i="1"/>
  <c r="G1555" i="1"/>
  <c r="D1555" i="1"/>
  <c r="C1555" i="1"/>
  <c r="H1555" i="1" s="1"/>
  <c r="D1554" i="1"/>
  <c r="C1554" i="1"/>
  <c r="G1554" i="1" s="1"/>
  <c r="H1553" i="1"/>
  <c r="D1553" i="1"/>
  <c r="C1553" i="1"/>
  <c r="D1552" i="1"/>
  <c r="G1552" i="1" s="1"/>
  <c r="I1552" i="1" s="1"/>
  <c r="C1552" i="1"/>
  <c r="H1552" i="1" s="1"/>
  <c r="J1551" i="1"/>
  <c r="G1551" i="1"/>
  <c r="I1551" i="1" s="1"/>
  <c r="D1551" i="1"/>
  <c r="C1551" i="1"/>
  <c r="H1551" i="1" s="1"/>
  <c r="D1550" i="1"/>
  <c r="C1550" i="1"/>
  <c r="G1550" i="1" s="1"/>
  <c r="H1549" i="1"/>
  <c r="D1549" i="1"/>
  <c r="C1549" i="1"/>
  <c r="D1548" i="1"/>
  <c r="G1548" i="1" s="1"/>
  <c r="I1548" i="1" s="1"/>
  <c r="C1548" i="1"/>
  <c r="H1548" i="1" s="1"/>
  <c r="J1547" i="1"/>
  <c r="D1547" i="1"/>
  <c r="C1547" i="1"/>
  <c r="J1546" i="1"/>
  <c r="H1546" i="1"/>
  <c r="G1546" i="1"/>
  <c r="I1546" i="1" s="1"/>
  <c r="D1546" i="1"/>
  <c r="C1546" i="1"/>
  <c r="J1545" i="1"/>
  <c r="G1545" i="1"/>
  <c r="D1545" i="1"/>
  <c r="C1545" i="1"/>
  <c r="H1545" i="1" s="1"/>
  <c r="D1544" i="1"/>
  <c r="C1544" i="1"/>
  <c r="H1544" i="1" s="1"/>
  <c r="D1543" i="1"/>
  <c r="J1543" i="1" s="1"/>
  <c r="C1543" i="1"/>
  <c r="H1543" i="1" s="1"/>
  <c r="J1542" i="1"/>
  <c r="H1542" i="1"/>
  <c r="G1542" i="1"/>
  <c r="I1542" i="1" s="1"/>
  <c r="D1542" i="1"/>
  <c r="C1542" i="1"/>
  <c r="H1541" i="1"/>
  <c r="D1541" i="1"/>
  <c r="C1541" i="1"/>
  <c r="J1541" i="1" s="1"/>
  <c r="D1540" i="1"/>
  <c r="C1540" i="1"/>
  <c r="H1539" i="1"/>
  <c r="D1539" i="1"/>
  <c r="C1539" i="1"/>
  <c r="G1539" i="1" s="1"/>
  <c r="C1538" i="1"/>
  <c r="D1536" i="1"/>
  <c r="C1536" i="1"/>
  <c r="D1535" i="1"/>
  <c r="C1535" i="1"/>
  <c r="H1535" i="1" s="1"/>
  <c r="D1534" i="1"/>
  <c r="C1534" i="1"/>
  <c r="H1533" i="1"/>
  <c r="D1533" i="1"/>
  <c r="C1533" i="1"/>
  <c r="G1533" i="1" s="1"/>
  <c r="D1532" i="1"/>
  <c r="C1532" i="1"/>
  <c r="H1531" i="1"/>
  <c r="D1531" i="1"/>
  <c r="C1531" i="1"/>
  <c r="G1531" i="1" s="1"/>
  <c r="D1530" i="1"/>
  <c r="C1530" i="1"/>
  <c r="H1529" i="1"/>
  <c r="G1529" i="1"/>
  <c r="D1529" i="1"/>
  <c r="C1529" i="1"/>
  <c r="G1528" i="1"/>
  <c r="D1528" i="1"/>
  <c r="C1528" i="1"/>
  <c r="H1528" i="1" s="1"/>
  <c r="G1527" i="1"/>
  <c r="D1527" i="1"/>
  <c r="C1527" i="1"/>
  <c r="H1527" i="1" s="1"/>
  <c r="D1526" i="1"/>
  <c r="C1526" i="1"/>
  <c r="D1525" i="1"/>
  <c r="C1525" i="1"/>
  <c r="H1525" i="1" s="1"/>
  <c r="G1524" i="1"/>
  <c r="D1524" i="1"/>
  <c r="C1524" i="1"/>
  <c r="H1524" i="1" s="1"/>
  <c r="D1523" i="1"/>
  <c r="C1523" i="1"/>
  <c r="H1523" i="1" s="1"/>
  <c r="G1522" i="1"/>
  <c r="D1522" i="1"/>
  <c r="C1522" i="1"/>
  <c r="H1521" i="1"/>
  <c r="D1521" i="1"/>
  <c r="C1521" i="1"/>
  <c r="G1521" i="1" s="1"/>
  <c r="G1520" i="1"/>
  <c r="D1520" i="1"/>
  <c r="C1520" i="1"/>
  <c r="G1519" i="1"/>
  <c r="D1519" i="1"/>
  <c r="C1519" i="1"/>
  <c r="H1519" i="1" s="1"/>
  <c r="D1518" i="1"/>
  <c r="C1518" i="1"/>
  <c r="G1518" i="1" s="1"/>
  <c r="H1517" i="1"/>
  <c r="D1517" i="1"/>
  <c r="C1517" i="1"/>
  <c r="G1517" i="1" s="1"/>
  <c r="D1516" i="1"/>
  <c r="C1516" i="1"/>
  <c r="H1516" i="1" s="1"/>
  <c r="H1515" i="1"/>
  <c r="G1515" i="1"/>
  <c r="D1515" i="1"/>
  <c r="C1515" i="1"/>
  <c r="D1514" i="1"/>
  <c r="C1514" i="1"/>
  <c r="H1514" i="1" s="1"/>
  <c r="H1513" i="1"/>
  <c r="G1513" i="1"/>
  <c r="D1513" i="1"/>
  <c r="C1513" i="1"/>
  <c r="H1512" i="1"/>
  <c r="D1512" i="1"/>
  <c r="C1512" i="1"/>
  <c r="G1512" i="1" s="1"/>
  <c r="H1511" i="1"/>
  <c r="G1511" i="1"/>
  <c r="D1511" i="1"/>
  <c r="C1511" i="1"/>
  <c r="D1510" i="1"/>
  <c r="H1509" i="1"/>
  <c r="G1509" i="1"/>
  <c r="D1509" i="1"/>
  <c r="C1509" i="1"/>
  <c r="H1508" i="1"/>
  <c r="D1508" i="1"/>
  <c r="C1508" i="1"/>
  <c r="G1508" i="1" s="1"/>
  <c r="H1507" i="1"/>
  <c r="G1507" i="1"/>
  <c r="D1507" i="1"/>
  <c r="C1507" i="1"/>
  <c r="H1506" i="1"/>
  <c r="D1506" i="1"/>
  <c r="C1506" i="1"/>
  <c r="G1506" i="1" s="1"/>
  <c r="D1505" i="1"/>
  <c r="G1505" i="1" s="1"/>
  <c r="C1505" i="1"/>
  <c r="H1504" i="1"/>
  <c r="D1504" i="1"/>
  <c r="C1504" i="1"/>
  <c r="G1504" i="1" s="1"/>
  <c r="D1503" i="1"/>
  <c r="H1503" i="1" s="1"/>
  <c r="C1503" i="1"/>
  <c r="H1502" i="1"/>
  <c r="D1502" i="1"/>
  <c r="C1502" i="1"/>
  <c r="G1502" i="1" s="1"/>
  <c r="H1501" i="1"/>
  <c r="G1501" i="1"/>
  <c r="D1501" i="1"/>
  <c r="C1501" i="1"/>
  <c r="H1500" i="1"/>
  <c r="D1500" i="1"/>
  <c r="C1500" i="1"/>
  <c r="G1500" i="1" s="1"/>
  <c r="H1499" i="1"/>
  <c r="G1499" i="1"/>
  <c r="D1499" i="1"/>
  <c r="C1499" i="1"/>
  <c r="H1498" i="1"/>
  <c r="D1498" i="1"/>
  <c r="C1498" i="1"/>
  <c r="G1498" i="1" s="1"/>
  <c r="H1497" i="1"/>
  <c r="G1497" i="1"/>
  <c r="D1497" i="1"/>
  <c r="C1497" i="1"/>
  <c r="H1496" i="1"/>
  <c r="D1496" i="1"/>
  <c r="C1496" i="1"/>
  <c r="G1496" i="1" s="1"/>
  <c r="H1495" i="1"/>
  <c r="G1495" i="1"/>
  <c r="D1495" i="1"/>
  <c r="C1495" i="1"/>
  <c r="H1494" i="1"/>
  <c r="D1494" i="1"/>
  <c r="C1494" i="1"/>
  <c r="G1494" i="1" s="1"/>
  <c r="H1493" i="1"/>
  <c r="G1493" i="1"/>
  <c r="D1493" i="1"/>
  <c r="C1493" i="1"/>
  <c r="H1492" i="1"/>
  <c r="D1492" i="1"/>
  <c r="C1492" i="1"/>
  <c r="G1492" i="1" s="1"/>
  <c r="H1491" i="1"/>
  <c r="G1491" i="1"/>
  <c r="D1491" i="1"/>
  <c r="C1491" i="1"/>
  <c r="H1490" i="1"/>
  <c r="D1490" i="1"/>
  <c r="C1490" i="1"/>
  <c r="G1490" i="1" s="1"/>
  <c r="H1489" i="1"/>
  <c r="G1489" i="1"/>
  <c r="D1489" i="1"/>
  <c r="C1489" i="1"/>
  <c r="H1488" i="1"/>
  <c r="D1488" i="1"/>
  <c r="C1488" i="1"/>
  <c r="G1488" i="1" s="1"/>
  <c r="H1487" i="1"/>
  <c r="G1487" i="1"/>
  <c r="D1487" i="1"/>
  <c r="C1487" i="1"/>
  <c r="H1486" i="1"/>
  <c r="D1486" i="1"/>
  <c r="C1486" i="1"/>
  <c r="G1486" i="1" s="1"/>
  <c r="D1485" i="1"/>
  <c r="H1484" i="1"/>
  <c r="D1484" i="1"/>
  <c r="C1484" i="1"/>
  <c r="G1484" i="1" s="1"/>
  <c r="H1483" i="1"/>
  <c r="G1483" i="1"/>
  <c r="D1483" i="1"/>
  <c r="C1483" i="1"/>
  <c r="H1482" i="1"/>
  <c r="D1482" i="1"/>
  <c r="C1482" i="1"/>
  <c r="G1482" i="1" s="1"/>
  <c r="H1481" i="1"/>
  <c r="G1481" i="1"/>
  <c r="D1481" i="1"/>
  <c r="C1481" i="1"/>
  <c r="H1480" i="1"/>
  <c r="D1480" i="1"/>
  <c r="C1480" i="1"/>
  <c r="G1480" i="1" s="1"/>
  <c r="H1479" i="1"/>
  <c r="G1479" i="1"/>
  <c r="D1479" i="1"/>
  <c r="C1479" i="1"/>
  <c r="H1478" i="1"/>
  <c r="D1478" i="1"/>
  <c r="C1478" i="1"/>
  <c r="G1478" i="1" s="1"/>
  <c r="H1477" i="1"/>
  <c r="G1477" i="1"/>
  <c r="D1477" i="1"/>
  <c r="C1477" i="1"/>
  <c r="H1476" i="1"/>
  <c r="D1476" i="1"/>
  <c r="C1476" i="1"/>
  <c r="G1476" i="1" s="1"/>
  <c r="H1475" i="1"/>
  <c r="G1475" i="1"/>
  <c r="D1475" i="1"/>
  <c r="C1475" i="1"/>
  <c r="H1474" i="1"/>
  <c r="D1474" i="1"/>
  <c r="C1474" i="1"/>
  <c r="G1474" i="1" s="1"/>
  <c r="H1473" i="1"/>
  <c r="G1473" i="1"/>
  <c r="D1473" i="1"/>
  <c r="C1473" i="1"/>
  <c r="H1472" i="1"/>
  <c r="D1472" i="1"/>
  <c r="C1472" i="1"/>
  <c r="G1472" i="1" s="1"/>
  <c r="H1471" i="1"/>
  <c r="G1471" i="1"/>
  <c r="D1471" i="1"/>
  <c r="C1471" i="1"/>
  <c r="H1470" i="1"/>
  <c r="D1470" i="1"/>
  <c r="C1470" i="1"/>
  <c r="G1470" i="1" s="1"/>
  <c r="H1469" i="1"/>
  <c r="G1469" i="1"/>
  <c r="D1469" i="1"/>
  <c r="C1469" i="1"/>
  <c r="H1468" i="1"/>
  <c r="D1468" i="1"/>
  <c r="C1468" i="1"/>
  <c r="G1468" i="1" s="1"/>
  <c r="H1467" i="1"/>
  <c r="G1467" i="1"/>
  <c r="D1467" i="1"/>
  <c r="C1467" i="1"/>
  <c r="H1466" i="1"/>
  <c r="D1466" i="1"/>
  <c r="C1466" i="1"/>
  <c r="G1466" i="1" s="1"/>
  <c r="H1465" i="1"/>
  <c r="G1465" i="1"/>
  <c r="D1465" i="1"/>
  <c r="C1465" i="1"/>
  <c r="H1464" i="1"/>
  <c r="D1464" i="1"/>
  <c r="C1464" i="1"/>
  <c r="G1464" i="1" s="1"/>
  <c r="H1463" i="1"/>
  <c r="G1463" i="1"/>
  <c r="D1463" i="1"/>
  <c r="C1463" i="1"/>
  <c r="H1462" i="1"/>
  <c r="D1462" i="1"/>
  <c r="C1462" i="1"/>
  <c r="G1462" i="1" s="1"/>
  <c r="H1461" i="1"/>
  <c r="G1461" i="1"/>
  <c r="D1461" i="1"/>
  <c r="C1461" i="1"/>
  <c r="H1460" i="1"/>
  <c r="D1460" i="1"/>
  <c r="C1460" i="1"/>
  <c r="G1460" i="1" s="1"/>
  <c r="H1459" i="1"/>
  <c r="G1459" i="1"/>
  <c r="D1459" i="1"/>
  <c r="C1459" i="1"/>
  <c r="H1458" i="1"/>
  <c r="D1458" i="1"/>
  <c r="C1458" i="1"/>
  <c r="G1458" i="1" s="1"/>
  <c r="H1457" i="1"/>
  <c r="G1457" i="1"/>
  <c r="D1457" i="1"/>
  <c r="C1457" i="1"/>
  <c r="H1456" i="1"/>
  <c r="D1456" i="1"/>
  <c r="C1456" i="1"/>
  <c r="G1456" i="1" s="1"/>
  <c r="H1455" i="1"/>
  <c r="G1455" i="1"/>
  <c r="D1455" i="1"/>
  <c r="C1455" i="1"/>
  <c r="H1454" i="1"/>
  <c r="D1454" i="1"/>
  <c r="C1454" i="1"/>
  <c r="G1454" i="1" s="1"/>
  <c r="H1453" i="1"/>
  <c r="G1453" i="1"/>
  <c r="D1453" i="1"/>
  <c r="C1453" i="1"/>
  <c r="H1452" i="1"/>
  <c r="D1452" i="1"/>
  <c r="C1452" i="1"/>
  <c r="G1452" i="1" s="1"/>
  <c r="H1451" i="1"/>
  <c r="G1451" i="1"/>
  <c r="D1451" i="1"/>
  <c r="C1451" i="1"/>
  <c r="H1450" i="1"/>
  <c r="D1450" i="1"/>
  <c r="C1450" i="1"/>
  <c r="G1450" i="1" s="1"/>
  <c r="H1449" i="1"/>
  <c r="G1449" i="1"/>
  <c r="D1449" i="1"/>
  <c r="C1449" i="1"/>
  <c r="H1448" i="1"/>
  <c r="D1448" i="1"/>
  <c r="C1448" i="1"/>
  <c r="G1448" i="1" s="1"/>
  <c r="H1447" i="1"/>
  <c r="G1447" i="1"/>
  <c r="D1447" i="1"/>
  <c r="C1447" i="1"/>
  <c r="H1446" i="1"/>
  <c r="D1446" i="1"/>
  <c r="C1446" i="1"/>
  <c r="G1446" i="1" s="1"/>
  <c r="H1445" i="1"/>
  <c r="G1445" i="1"/>
  <c r="D1445" i="1"/>
  <c r="C1445" i="1"/>
  <c r="H1444" i="1"/>
  <c r="D1444" i="1"/>
  <c r="C1444" i="1"/>
  <c r="G1444" i="1" s="1"/>
  <c r="H1443" i="1"/>
  <c r="G1443" i="1"/>
  <c r="D1443" i="1"/>
  <c r="C1443" i="1"/>
  <c r="H1442" i="1"/>
  <c r="D1442" i="1"/>
  <c r="C1442" i="1"/>
  <c r="G1442" i="1" s="1"/>
  <c r="H1441" i="1"/>
  <c r="G1441" i="1"/>
  <c r="D1441" i="1"/>
  <c r="C1441" i="1"/>
  <c r="H1440" i="1"/>
  <c r="D1440" i="1"/>
  <c r="C1440" i="1"/>
  <c r="G1440" i="1" s="1"/>
  <c r="H1439" i="1"/>
  <c r="G1439" i="1"/>
  <c r="D1439" i="1"/>
  <c r="C1439" i="1"/>
  <c r="H1438" i="1"/>
  <c r="D1438" i="1"/>
  <c r="C1438" i="1"/>
  <c r="G1438" i="1" s="1"/>
  <c r="H1437" i="1"/>
  <c r="G1437" i="1"/>
  <c r="D1437" i="1"/>
  <c r="C1437" i="1"/>
  <c r="H1436" i="1"/>
  <c r="D1436" i="1"/>
  <c r="C1436" i="1"/>
  <c r="G1436" i="1" s="1"/>
  <c r="H1435" i="1"/>
  <c r="G1435" i="1"/>
  <c r="D1435" i="1"/>
  <c r="C1435" i="1"/>
  <c r="H1434" i="1"/>
  <c r="D1434" i="1"/>
  <c r="C1434" i="1"/>
  <c r="G1434" i="1" s="1"/>
  <c r="H1433" i="1"/>
  <c r="G1433" i="1"/>
  <c r="D1433" i="1"/>
  <c r="C1433" i="1"/>
  <c r="H1432" i="1"/>
  <c r="D1432" i="1"/>
  <c r="C1432" i="1"/>
  <c r="G1432" i="1" s="1"/>
  <c r="D1431" i="1"/>
  <c r="H1430" i="1"/>
  <c r="D1430" i="1"/>
  <c r="C1430" i="1"/>
  <c r="G1430" i="1" s="1"/>
  <c r="H1429" i="1"/>
  <c r="G1429" i="1"/>
  <c r="D1429" i="1"/>
  <c r="C1429" i="1"/>
  <c r="H1428" i="1"/>
  <c r="D1428" i="1"/>
  <c r="C1428" i="1"/>
  <c r="G1428" i="1" s="1"/>
  <c r="H1427" i="1"/>
  <c r="G1427" i="1"/>
  <c r="D1427" i="1"/>
  <c r="C1427" i="1"/>
  <c r="H1426" i="1"/>
  <c r="D1426" i="1"/>
  <c r="C1426" i="1"/>
  <c r="G1426" i="1" s="1"/>
  <c r="H1425" i="1"/>
  <c r="G1425" i="1"/>
  <c r="D1425" i="1"/>
  <c r="C1425" i="1"/>
  <c r="H1424" i="1"/>
  <c r="D1424" i="1"/>
  <c r="C1424" i="1"/>
  <c r="G1424" i="1" s="1"/>
  <c r="H1423" i="1"/>
  <c r="G1423" i="1"/>
  <c r="D1423" i="1"/>
  <c r="C1423" i="1"/>
  <c r="H1422" i="1"/>
  <c r="D1422" i="1"/>
  <c r="C1422" i="1"/>
  <c r="G1422" i="1" s="1"/>
  <c r="H1421" i="1"/>
  <c r="G1421" i="1"/>
  <c r="D1421" i="1"/>
  <c r="C1421" i="1"/>
  <c r="H1420" i="1"/>
  <c r="D1420" i="1"/>
  <c r="C1420" i="1"/>
  <c r="G1420" i="1" s="1"/>
  <c r="H1419" i="1"/>
  <c r="G1419" i="1"/>
  <c r="D1419" i="1"/>
  <c r="C1419" i="1"/>
  <c r="H1418" i="1"/>
  <c r="D1418" i="1"/>
  <c r="C1418" i="1"/>
  <c r="G1418" i="1" s="1"/>
  <c r="H1417" i="1"/>
  <c r="G1417" i="1"/>
  <c r="D1417" i="1"/>
  <c r="C1417" i="1"/>
  <c r="H1416" i="1"/>
  <c r="D1416" i="1"/>
  <c r="C1416" i="1"/>
  <c r="G1416" i="1" s="1"/>
  <c r="H1415" i="1"/>
  <c r="G1415" i="1"/>
  <c r="D1415" i="1"/>
  <c r="C1415" i="1"/>
  <c r="H1414" i="1"/>
  <c r="D1414" i="1"/>
  <c r="C1414" i="1"/>
  <c r="G1414" i="1" s="1"/>
  <c r="H1413" i="1"/>
  <c r="G1413" i="1"/>
  <c r="D1413" i="1"/>
  <c r="C1413" i="1"/>
  <c r="H1412" i="1"/>
  <c r="D1412" i="1"/>
  <c r="C1412" i="1"/>
  <c r="G1412" i="1" s="1"/>
  <c r="H1411" i="1"/>
  <c r="G1411" i="1"/>
  <c r="D1411" i="1"/>
  <c r="C1411" i="1"/>
  <c r="H1410" i="1"/>
  <c r="D1410" i="1"/>
  <c r="C1410" i="1"/>
  <c r="G1410" i="1" s="1"/>
  <c r="H1409" i="1"/>
  <c r="G1409" i="1"/>
  <c r="D1409" i="1"/>
  <c r="C1409" i="1"/>
  <c r="H1408" i="1"/>
  <c r="D1408" i="1"/>
  <c r="C1408" i="1"/>
  <c r="G1408" i="1" s="1"/>
  <c r="H1407" i="1"/>
  <c r="G1407" i="1"/>
  <c r="D1407" i="1"/>
  <c r="C1407" i="1"/>
  <c r="H1406" i="1"/>
  <c r="D1406" i="1"/>
  <c r="C1406" i="1"/>
  <c r="G1406" i="1" s="1"/>
  <c r="H1405" i="1"/>
  <c r="G1405" i="1"/>
  <c r="D1405" i="1"/>
  <c r="C1405" i="1"/>
  <c r="H1404" i="1"/>
  <c r="D1404" i="1"/>
  <c r="C1404" i="1"/>
  <c r="G1404" i="1" s="1"/>
  <c r="H1403" i="1"/>
  <c r="G1403" i="1"/>
  <c r="D1403" i="1"/>
  <c r="C1403" i="1"/>
  <c r="H1402" i="1"/>
  <c r="D1402" i="1"/>
  <c r="C1402" i="1"/>
  <c r="G1402" i="1" s="1"/>
  <c r="C1401" i="1"/>
  <c r="H1400" i="1"/>
  <c r="D1400" i="1"/>
  <c r="C1400" i="1"/>
  <c r="G1400" i="1" s="1"/>
  <c r="H1399" i="1"/>
  <c r="G1399" i="1"/>
  <c r="D1399" i="1"/>
  <c r="C1399" i="1"/>
  <c r="H1398" i="1"/>
  <c r="D1398" i="1"/>
  <c r="C1398" i="1"/>
  <c r="G1398" i="1" s="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D1372" i="1"/>
  <c r="H1372" i="1" s="1"/>
  <c r="C1372" i="1"/>
  <c r="D1371" i="1"/>
  <c r="H1371" i="1" s="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D1345" i="1"/>
  <c r="G1345" i="1" s="1"/>
  <c r="C1345" i="1"/>
  <c r="D1344" i="1"/>
  <c r="C1344" i="1"/>
  <c r="G1344" i="1" s="1"/>
  <c r="H1343" i="1"/>
  <c r="G1343" i="1"/>
  <c r="D1343" i="1"/>
  <c r="C1343" i="1"/>
  <c r="H1342" i="1"/>
  <c r="G1342" i="1"/>
  <c r="D1342" i="1"/>
  <c r="C1342" i="1"/>
  <c r="H1341" i="1"/>
  <c r="G1341" i="1"/>
  <c r="D1341" i="1"/>
  <c r="C1341" i="1"/>
  <c r="D1340" i="1"/>
  <c r="C1340" i="1"/>
  <c r="D1339" i="1"/>
  <c r="H1339" i="1" s="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D1317" i="1"/>
  <c r="C1317" i="1"/>
  <c r="D1316" i="1"/>
  <c r="C1316" i="1"/>
  <c r="H1315" i="1"/>
  <c r="G1315" i="1"/>
  <c r="D1315" i="1"/>
  <c r="C1315" i="1"/>
  <c r="H1314" i="1"/>
  <c r="G1314" i="1"/>
  <c r="D1314" i="1"/>
  <c r="C1314" i="1"/>
  <c r="H1313" i="1"/>
  <c r="G1313" i="1"/>
  <c r="D1313" i="1"/>
  <c r="C1313" i="1"/>
  <c r="H1312" i="1"/>
  <c r="G1312" i="1"/>
  <c r="D1312" i="1"/>
  <c r="C1312" i="1"/>
  <c r="D1311" i="1"/>
  <c r="G1311" i="1" s="1"/>
  <c r="C1311" i="1"/>
  <c r="H1310" i="1"/>
  <c r="G1310" i="1"/>
  <c r="D1310" i="1"/>
  <c r="C1310" i="1"/>
  <c r="H1309" i="1"/>
  <c r="G1309" i="1"/>
  <c r="D1309" i="1"/>
  <c r="C1309" i="1"/>
  <c r="H1308" i="1"/>
  <c r="G1308" i="1"/>
  <c r="D1308" i="1"/>
  <c r="C1308" i="1"/>
  <c r="H1307" i="1"/>
  <c r="G1307" i="1"/>
  <c r="D1307" i="1"/>
  <c r="C1307"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D1279" i="1"/>
  <c r="C1279" i="1"/>
  <c r="G1279" i="1" s="1"/>
  <c r="D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G1266" i="1" s="1"/>
  <c r="C1266" i="1"/>
  <c r="D1265" i="1"/>
  <c r="C1265" i="1"/>
  <c r="C1264" i="1"/>
  <c r="D1263" i="1"/>
  <c r="C1263" i="1"/>
  <c r="H1262" i="1"/>
  <c r="G1262" i="1"/>
  <c r="D1262" i="1"/>
  <c r="C1262" i="1"/>
  <c r="D1261" i="1"/>
  <c r="C1261" i="1"/>
  <c r="H1258" i="1"/>
  <c r="G1258" i="1"/>
  <c r="D1258" i="1"/>
  <c r="C1258" i="1"/>
  <c r="D1257" i="1"/>
  <c r="C1257" i="1"/>
  <c r="D1256" i="1"/>
  <c r="C1256" i="1"/>
  <c r="H1256" i="1" s="1"/>
  <c r="H1254" i="1"/>
  <c r="D1254" i="1"/>
  <c r="G1254" i="1" s="1"/>
  <c r="C1254" i="1"/>
  <c r="H1253" i="1"/>
  <c r="G1253" i="1"/>
  <c r="D1253" i="1"/>
  <c r="C1253" i="1"/>
  <c r="H1252" i="1"/>
  <c r="D1252" i="1"/>
  <c r="G1252" i="1" s="1"/>
  <c r="C1252"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D1203" i="1"/>
  <c r="C1203" i="1"/>
  <c r="H1202" i="1"/>
  <c r="G1202" i="1"/>
  <c r="D1202" i="1"/>
  <c r="C1202" i="1"/>
  <c r="D1201"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D1184" i="1"/>
  <c r="C1184" i="1"/>
  <c r="D1183" i="1"/>
  <c r="C1183"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C1167"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40" i="1" s="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D1092" i="1"/>
  <c r="C1092" i="1"/>
  <c r="H1091" i="1"/>
  <c r="G1091" i="1"/>
  <c r="D1091" i="1"/>
  <c r="C1091" i="1"/>
  <c r="H1090" i="1"/>
  <c r="G1090" i="1"/>
  <c r="D1090" i="1"/>
  <c r="C1090" i="1"/>
  <c r="H1089" i="1"/>
  <c r="G1089" i="1"/>
  <c r="D1089" i="1"/>
  <c r="C1089" i="1"/>
  <c r="H1088" i="1"/>
  <c r="G1088" i="1"/>
  <c r="D1088" i="1"/>
  <c r="C1088"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D1022" i="1"/>
  <c r="H1022" i="1" s="1"/>
  <c r="C1022" i="1"/>
  <c r="H1021" i="1"/>
  <c r="G1021" i="1"/>
  <c r="D1021" i="1"/>
  <c r="C1021" i="1"/>
  <c r="H1020" i="1"/>
  <c r="G1020" i="1"/>
  <c r="D1020" i="1"/>
  <c r="C1020" i="1"/>
  <c r="H1019" i="1"/>
  <c r="G1019" i="1"/>
  <c r="D1019" i="1"/>
  <c r="C1019" i="1"/>
  <c r="D1018" i="1"/>
  <c r="H1018" i="1" s="1"/>
  <c r="C1018" i="1"/>
  <c r="D1017" i="1"/>
  <c r="H1016" i="1"/>
  <c r="G1016" i="1"/>
  <c r="D1016" i="1"/>
  <c r="C1016" i="1"/>
  <c r="D1015" i="1"/>
  <c r="C1015" i="1"/>
  <c r="H1014" i="1"/>
  <c r="G1014" i="1"/>
  <c r="D1014" i="1"/>
  <c r="C1014"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D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C426" i="1"/>
  <c r="D423" i="1"/>
  <c r="H416" i="1"/>
  <c r="G416" i="1"/>
  <c r="D416" i="1"/>
  <c r="C416" i="1"/>
  <c r="H415" i="1"/>
  <c r="G415" i="1"/>
  <c r="D415" i="1"/>
  <c r="C415"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D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D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D300" i="1"/>
  <c r="C300" i="1"/>
  <c r="D299" i="1"/>
  <c r="C299"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D249" i="1"/>
  <c r="C249" i="1"/>
  <c r="D248" i="1"/>
  <c r="C248" i="1"/>
  <c r="D247" i="1"/>
  <c r="C247"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D123" i="1"/>
  <c r="H123" i="1" s="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D76" i="1"/>
  <c r="C76" i="1"/>
  <c r="H75" i="1"/>
  <c r="G75" i="1"/>
  <c r="D75" i="1"/>
  <c r="C75" i="1"/>
  <c r="D74" i="1"/>
  <c r="C74" i="1"/>
  <c r="D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03" i="1" l="1"/>
  <c r="H1505" i="1"/>
  <c r="F107" i="6"/>
  <c r="H1257" i="1"/>
  <c r="G1140" i="1"/>
  <c r="H1311" i="1"/>
  <c r="G1018" i="1"/>
  <c r="G1022" i="1"/>
  <c r="G122" i="1"/>
  <c r="F126" i="4"/>
  <c r="G123" i="1"/>
  <c r="E322" i="9"/>
  <c r="B322" i="9" s="1"/>
  <c r="E324" i="9"/>
  <c r="G1371" i="1"/>
  <c r="G1372" i="1"/>
  <c r="H1340" i="1"/>
  <c r="H1345" i="1"/>
  <c r="H1685" i="1"/>
  <c r="H1684" i="1"/>
  <c r="G1340" i="1"/>
  <c r="G1339" i="1"/>
  <c r="H1344" i="1"/>
  <c r="E326" i="9"/>
  <c r="B326" i="9" s="1"/>
  <c r="E36" i="9"/>
  <c r="B36" i="9" s="1"/>
  <c r="E329" i="9"/>
  <c r="B329" i="9" s="1"/>
  <c r="H1317" i="1"/>
  <c r="G1317" i="1"/>
  <c r="H1306" i="1"/>
  <c r="G1306" i="1"/>
  <c r="G1316" i="1"/>
  <c r="H1316" i="1"/>
  <c r="I41" i="3"/>
  <c r="C1681" i="1"/>
  <c r="G1167" i="1"/>
  <c r="H1167" i="1"/>
  <c r="D6" i="8"/>
  <c r="G1585" i="1"/>
  <c r="H1585" i="1"/>
  <c r="G1587" i="1"/>
  <c r="H1587" i="1"/>
  <c r="E340" i="9"/>
  <c r="B340" i="9" s="1"/>
  <c r="G1251" i="1"/>
  <c r="H1251" i="1"/>
  <c r="G337" i="9"/>
  <c r="E337" i="9" s="1"/>
  <c r="B337" i="9" s="1"/>
  <c r="C1201" i="1"/>
  <c r="G1203" i="1"/>
  <c r="H1203" i="1"/>
  <c r="H1200" i="1"/>
  <c r="G1200" i="1"/>
  <c r="G1184" i="1"/>
  <c r="H1184" i="1"/>
  <c r="G336" i="9"/>
  <c r="C1182" i="1"/>
  <c r="H1183" i="1"/>
  <c r="G1183" i="1"/>
  <c r="E312" i="9"/>
  <c r="B312" i="9" s="1"/>
  <c r="F147" i="5"/>
  <c r="C1152" i="1"/>
  <c r="G1166" i="1"/>
  <c r="H1166" i="1"/>
  <c r="F82" i="5"/>
  <c r="H1092" i="1"/>
  <c r="G1092" i="1"/>
  <c r="H1087" i="1"/>
  <c r="G1087" i="1"/>
  <c r="G1015" i="1"/>
  <c r="H1015" i="1"/>
  <c r="H1013" i="1"/>
  <c r="G1013" i="1"/>
  <c r="H1266" i="1"/>
  <c r="E305" i="9"/>
  <c r="B305" i="9" s="1"/>
  <c r="G1263" i="1"/>
  <c r="H1263" i="1"/>
  <c r="H1264" i="1"/>
  <c r="G1265" i="1"/>
  <c r="H1265" i="1"/>
  <c r="G1261" i="1"/>
  <c r="H1261" i="1"/>
  <c r="G635" i="1"/>
  <c r="H635" i="1"/>
  <c r="G414" i="1"/>
  <c r="H414" i="1"/>
  <c r="E294" i="9"/>
  <c r="B294" i="9" s="1"/>
  <c r="E648" i="4"/>
  <c r="D642" i="1" s="1"/>
  <c r="D422" i="1"/>
  <c r="E647" i="4"/>
  <c r="D641" i="1" s="1"/>
  <c r="D421" i="1"/>
  <c r="H298" i="1"/>
  <c r="G298" i="1"/>
  <c r="F428" i="4"/>
  <c r="C423" i="1"/>
  <c r="F427" i="4"/>
  <c r="C422" i="1"/>
  <c r="H421" i="1"/>
  <c r="G421" i="1"/>
  <c r="H299" i="1"/>
  <c r="G299" i="1"/>
  <c r="H249" i="1"/>
  <c r="G249" i="1"/>
  <c r="G248" i="1"/>
  <c r="H248" i="1"/>
  <c r="F250" i="4"/>
  <c r="C246" i="1"/>
  <c r="H247" i="1"/>
  <c r="G247" i="1"/>
  <c r="G76" i="1"/>
  <c r="H76" i="1"/>
  <c r="F77" i="4"/>
  <c r="C73" i="1"/>
  <c r="H74" i="1"/>
  <c r="G74" i="1"/>
  <c r="G300" i="1"/>
  <c r="H300" i="1"/>
  <c r="E37" i="9"/>
  <c r="B37" i="9" s="1"/>
  <c r="E320" i="9"/>
  <c r="B320" i="9" s="1"/>
  <c r="E304" i="9"/>
  <c r="B304" i="9" s="1"/>
  <c r="F260" i="5"/>
  <c r="H1279" i="1"/>
  <c r="C1278" i="1"/>
  <c r="G1257" i="1"/>
  <c r="G1256" i="1"/>
  <c r="F252" i="5"/>
  <c r="D255" i="5"/>
  <c r="C1259" i="1" s="1"/>
  <c r="F255" i="5"/>
  <c r="C1260" i="1"/>
  <c r="F256" i="5"/>
  <c r="H238" i="1"/>
  <c r="G238" i="1"/>
  <c r="H470" i="1"/>
  <c r="G470" i="1"/>
  <c r="I1562" i="1"/>
  <c r="G1525" i="1"/>
  <c r="H1530" i="1"/>
  <c r="G1530" i="1"/>
  <c r="G1535" i="1"/>
  <c r="H1556" i="1"/>
  <c r="J1560" i="1"/>
  <c r="H1573" i="1"/>
  <c r="H1577" i="1"/>
  <c r="J1581" i="1"/>
  <c r="H1596" i="1"/>
  <c r="H1611" i="1"/>
  <c r="H1627" i="1"/>
  <c r="E164" i="4"/>
  <c r="D160" i="1" s="1"/>
  <c r="D230" i="4"/>
  <c r="D152" i="4" s="1"/>
  <c r="F237" i="4"/>
  <c r="D648" i="4"/>
  <c r="H1618" i="1"/>
  <c r="G1618" i="1"/>
  <c r="H1635" i="1"/>
  <c r="G1635" i="1"/>
  <c r="H1643" i="1"/>
  <c r="G1643" i="1"/>
  <c r="D274" i="1"/>
  <c r="D426" i="1"/>
  <c r="G1516" i="1"/>
  <c r="G1523" i="1"/>
  <c r="H1550" i="1"/>
  <c r="I1550" i="1" s="1"/>
  <c r="H1554" i="1"/>
  <c r="I1554" i="1" s="1"/>
  <c r="J1573" i="1"/>
  <c r="I1580" i="1"/>
  <c r="H1604" i="1"/>
  <c r="H1619" i="1"/>
  <c r="H1636" i="1"/>
  <c r="H1682" i="1"/>
  <c r="G1682" i="1"/>
  <c r="D164" i="4"/>
  <c r="E230" i="4"/>
  <c r="E273" i="4"/>
  <c r="E308" i="4"/>
  <c r="D571" i="4"/>
  <c r="G1514" i="1"/>
  <c r="H1526" i="1"/>
  <c r="H1536" i="1"/>
  <c r="G1541" i="1"/>
  <c r="I1541" i="1" s="1"/>
  <c r="J1550" i="1"/>
  <c r="J1554" i="1"/>
  <c r="J1559" i="1"/>
  <c r="G1559" i="1"/>
  <c r="I1559" i="1" s="1"/>
  <c r="H1567" i="1"/>
  <c r="I1567" i="1" s="1"/>
  <c r="H1571" i="1"/>
  <c r="H1674" i="1"/>
  <c r="G1674" i="1"/>
  <c r="H24" i="9"/>
  <c r="G24" i="9"/>
  <c r="E24" i="9" s="1"/>
  <c r="D309" i="4"/>
  <c r="E360" i="4"/>
  <c r="D466" i="4"/>
  <c r="F467" i="4"/>
  <c r="I1545" i="1"/>
  <c r="J1576" i="1"/>
  <c r="G1576" i="1"/>
  <c r="I1576" i="1" s="1"/>
  <c r="H1586" i="1"/>
  <c r="G1586" i="1"/>
  <c r="E6" i="4"/>
  <c r="F202" i="4"/>
  <c r="D262" i="4"/>
  <c r="F263" i="4"/>
  <c r="D360" i="4"/>
  <c r="F361" i="4"/>
  <c r="E466" i="4"/>
  <c r="D460" i="1" s="1"/>
  <c r="D584" i="4"/>
  <c r="F585" i="4"/>
  <c r="D51" i="8"/>
  <c r="C1629" i="1"/>
  <c r="H1669" i="1"/>
  <c r="G1669" i="1"/>
  <c r="C3" i="1"/>
  <c r="C309" i="1"/>
  <c r="C353" i="1"/>
  <c r="C575" i="1"/>
  <c r="H1522" i="1"/>
  <c r="G1526" i="1"/>
  <c r="H1534" i="1"/>
  <c r="G1534" i="1"/>
  <c r="H1547" i="1"/>
  <c r="J1549" i="1"/>
  <c r="G1549" i="1"/>
  <c r="I1549" i="1" s="1"/>
  <c r="J1553" i="1"/>
  <c r="G1553" i="1"/>
  <c r="I1553" i="1" s="1"/>
  <c r="J1557" i="1"/>
  <c r="J1561" i="1"/>
  <c r="G1574" i="1"/>
  <c r="I1574" i="1" s="1"/>
  <c r="H1576" i="1"/>
  <c r="J1580" i="1"/>
  <c r="H1594" i="1"/>
  <c r="G1594" i="1"/>
  <c r="G1601" i="1"/>
  <c r="E584" i="4"/>
  <c r="D578" i="1" s="1"/>
  <c r="D425" i="1"/>
  <c r="H1520" i="1"/>
  <c r="H1558" i="1"/>
  <c r="I1558" i="1" s="1"/>
  <c r="I1560" i="1"/>
  <c r="H1562" i="1"/>
  <c r="J1566" i="1"/>
  <c r="G1566" i="1"/>
  <c r="I1566" i="1" s="1"/>
  <c r="J1570" i="1"/>
  <c r="G1570" i="1"/>
  <c r="I1570" i="1" s="1"/>
  <c r="H1602" i="1"/>
  <c r="G1602" i="1"/>
  <c r="H1666" i="1"/>
  <c r="G1666" i="1"/>
  <c r="F106" i="4"/>
  <c r="E221" i="4"/>
  <c r="D217" i="1" s="1"/>
  <c r="F222" i="4"/>
  <c r="D522" i="4"/>
  <c r="F529" i="4"/>
  <c r="D536" i="4"/>
  <c r="F537" i="4"/>
  <c r="D597" i="4"/>
  <c r="F609" i="4"/>
  <c r="H1518" i="1"/>
  <c r="H1532" i="1"/>
  <c r="G1532" i="1"/>
  <c r="H1540" i="1"/>
  <c r="G1544" i="1"/>
  <c r="I1544" i="1" s="1"/>
  <c r="J1544" i="1"/>
  <c r="I1573" i="1"/>
  <c r="H1575" i="1"/>
  <c r="I1575" i="1" s="1"/>
  <c r="J1579" i="1"/>
  <c r="G1579" i="1"/>
  <c r="I1579" i="1" s="1"/>
  <c r="H1610" i="1"/>
  <c r="G1610" i="1"/>
  <c r="H1626" i="1"/>
  <c r="G1626" i="1"/>
  <c r="H1634" i="1"/>
  <c r="G1634" i="1"/>
  <c r="H1642" i="1"/>
  <c r="G1642" i="1"/>
  <c r="H1650" i="1"/>
  <c r="G1650" i="1"/>
  <c r="H1658" i="1"/>
  <c r="G1658" i="1"/>
  <c r="F7" i="4"/>
  <c r="D647" i="4"/>
  <c r="F426" i="4"/>
  <c r="G213" i="9"/>
  <c r="E213" i="9" s="1"/>
  <c r="B213" i="9" s="1"/>
  <c r="F8" i="5"/>
  <c r="E7" i="5"/>
  <c r="G1536" i="1"/>
  <c r="G1540" i="1"/>
  <c r="G1543" i="1"/>
  <c r="I1543" i="1" s="1"/>
  <c r="G1547" i="1"/>
  <c r="J1548" i="1"/>
  <c r="J1552" i="1"/>
  <c r="J1558" i="1"/>
  <c r="J1562" i="1"/>
  <c r="J1565" i="1"/>
  <c r="J1569" i="1"/>
  <c r="J1575" i="1"/>
  <c r="J1578" i="1"/>
  <c r="F71" i="5"/>
  <c r="D70" i="5"/>
  <c r="D35" i="6"/>
  <c r="D114" i="6"/>
  <c r="D49" i="4"/>
  <c r="D125" i="4"/>
  <c r="D629" i="4"/>
  <c r="E70" i="5"/>
  <c r="B38" i="9"/>
  <c r="B54" i="9"/>
  <c r="B70" i="9"/>
  <c r="B155" i="9"/>
  <c r="F572" i="4"/>
  <c r="E178" i="5"/>
  <c r="F181" i="5"/>
  <c r="F264" i="5"/>
  <c r="D251" i="5"/>
  <c r="G1651" i="1"/>
  <c r="G1659" i="1"/>
  <c r="G1667" i="1"/>
  <c r="G1675" i="1"/>
  <c r="G1683" i="1"/>
  <c r="F165" i="4"/>
  <c r="F310" i="4"/>
  <c r="F362" i="4"/>
  <c r="D431" i="4"/>
  <c r="E156" i="9"/>
  <c r="B156" i="9" s="1"/>
  <c r="F13" i="5"/>
  <c r="D12" i="5"/>
  <c r="E338" i="9"/>
  <c r="B338" i="9" s="1"/>
  <c r="D89" i="6"/>
  <c r="F90" i="6"/>
  <c r="E5" i="7"/>
  <c r="E52" i="9"/>
  <c r="B52" i="9" s="1"/>
  <c r="B80" i="9"/>
  <c r="G346" i="9"/>
  <c r="E346" i="9" s="1"/>
  <c r="G1665" i="1"/>
  <c r="G1673" i="1"/>
  <c r="F607" i="4"/>
  <c r="B46" i="9"/>
  <c r="B62" i="9"/>
  <c r="D82" i="4"/>
  <c r="G309" i="9"/>
  <c r="E309" i="9" s="1"/>
  <c r="B309" i="9" s="1"/>
  <c r="G302" i="9"/>
  <c r="E302" i="9" s="1"/>
  <c r="B302" i="9" s="1"/>
  <c r="G300" i="9"/>
  <c r="E300" i="9" s="1"/>
  <c r="B300"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E78" i="9"/>
  <c r="B78" i="9" s="1"/>
  <c r="E86" i="9"/>
  <c r="B86" i="9" s="1"/>
  <c r="E113" i="9"/>
  <c r="B113" i="9" s="1"/>
  <c r="E129" i="9"/>
  <c r="B129" i="9" s="1"/>
  <c r="G174" i="9"/>
  <c r="E174" i="9" s="1"/>
  <c r="B174" i="9" s="1"/>
  <c r="G178" i="9"/>
  <c r="E178" i="9" s="1"/>
  <c r="B178" i="9" s="1"/>
  <c r="G219" i="9"/>
  <c r="E219" i="9" s="1"/>
  <c r="B219" i="9" s="1"/>
  <c r="B238" i="9"/>
  <c r="F240" i="9"/>
  <c r="F256" i="9"/>
  <c r="B256" i="9" s="1"/>
  <c r="B278" i="9"/>
  <c r="F280" i="9"/>
  <c r="E325" i="9"/>
  <c r="B325" i="9" s="1"/>
  <c r="D219" i="5"/>
  <c r="D177" i="5" s="1"/>
  <c r="B102" i="9"/>
  <c r="E164" i="9"/>
  <c r="B164" i="9" s="1"/>
  <c r="E166" i="9"/>
  <c r="B166" i="9" s="1"/>
  <c r="L207" i="9"/>
  <c r="F207" i="9" s="1"/>
  <c r="G223" i="9"/>
  <c r="E223" i="9" s="1"/>
  <c r="B223" i="9" s="1"/>
  <c r="B234" i="9"/>
  <c r="B250" i="9"/>
  <c r="B261" i="9"/>
  <c r="B274" i="9"/>
  <c r="B283" i="9"/>
  <c r="B290" i="9"/>
  <c r="F298" i="9"/>
  <c r="E255" i="5"/>
  <c r="D1259" i="1" s="1"/>
  <c r="E5" i="6"/>
  <c r="E110" i="9"/>
  <c r="B110" i="9" s="1"/>
  <c r="E134" i="9"/>
  <c r="B134" i="9" s="1"/>
  <c r="G217" i="9"/>
  <c r="E217" i="9" s="1"/>
  <c r="B217" i="9" s="1"/>
  <c r="B239" i="9"/>
  <c r="B248" i="9"/>
  <c r="B255" i="9"/>
  <c r="F261" i="9"/>
  <c r="B279" i="9"/>
  <c r="B288" i="9"/>
  <c r="B324" i="9"/>
  <c r="E330" i="9"/>
  <c r="B330" i="9" s="1"/>
  <c r="F341" i="9"/>
  <c r="B341" i="9" s="1"/>
  <c r="F136" i="5"/>
  <c r="F277" i="5"/>
  <c r="I10" i="9"/>
  <c r="G176" i="9"/>
  <c r="E176" i="9" s="1"/>
  <c r="B176" i="9" s="1"/>
  <c r="G211" i="9"/>
  <c r="E211" i="9" s="1"/>
  <c r="B211" i="9" s="1"/>
  <c r="G227" i="9"/>
  <c r="E227" i="9" s="1"/>
  <c r="B227" i="9" s="1"/>
  <c r="H309" i="9"/>
  <c r="E169" i="9"/>
  <c r="B169" i="9" s="1"/>
  <c r="G180" i="9"/>
  <c r="E180" i="9" s="1"/>
  <c r="B180" i="9" s="1"/>
  <c r="G221" i="9"/>
  <c r="E221" i="9" s="1"/>
  <c r="B221" i="9" s="1"/>
  <c r="B237" i="9"/>
  <c r="B253" i="9"/>
  <c r="B266" i="9"/>
  <c r="G315" i="9"/>
  <c r="G316" i="9"/>
  <c r="F197" i="5"/>
  <c r="E137" i="9"/>
  <c r="B137" i="9" s="1"/>
  <c r="G215" i="9"/>
  <c r="E215" i="9" s="1"/>
  <c r="B215" i="9" s="1"/>
  <c r="B242" i="9"/>
  <c r="B258" i="9"/>
  <c r="B282" i="9"/>
  <c r="F342" i="9"/>
  <c r="H315" i="9"/>
  <c r="H316" i="9"/>
  <c r="E105" i="9"/>
  <c r="B105" i="9" s="1"/>
  <c r="E161" i="9"/>
  <c r="B161" i="9" s="1"/>
  <c r="G209" i="9"/>
  <c r="E209" i="9" s="1"/>
  <c r="B209" i="9" s="1"/>
  <c r="G225" i="9"/>
  <c r="E225" i="9" s="1"/>
  <c r="B225" i="9" s="1"/>
  <c r="B231" i="9"/>
  <c r="B240" i="9"/>
  <c r="B247" i="9"/>
  <c r="F264" i="9"/>
  <c r="B264" i="9" s="1"/>
  <c r="B271" i="9"/>
  <c r="B280" i="9"/>
  <c r="B287" i="9"/>
  <c r="E333" i="9"/>
  <c r="B333" i="9" s="1"/>
  <c r="H1681" i="1" l="1"/>
  <c r="G1681" i="1"/>
  <c r="E315" i="9"/>
  <c r="B315" i="9" s="1"/>
  <c r="E316" i="9"/>
  <c r="B316" i="9" s="1"/>
  <c r="C1583" i="1"/>
  <c r="D44" i="8"/>
  <c r="H1201" i="1"/>
  <c r="G1201" i="1"/>
  <c r="G1152" i="1"/>
  <c r="H1152" i="1"/>
  <c r="G423" i="1"/>
  <c r="H423" i="1"/>
  <c r="H422" i="1"/>
  <c r="G422" i="1"/>
  <c r="D226" i="1"/>
  <c r="E152" i="4"/>
  <c r="I18" i="3" s="1"/>
  <c r="H246" i="1"/>
  <c r="G246" i="1"/>
  <c r="G73" i="1"/>
  <c r="H73" i="1"/>
  <c r="H1278" i="1"/>
  <c r="G1278" i="1"/>
  <c r="G1260" i="1"/>
  <c r="H1260" i="1"/>
  <c r="D176" i="5"/>
  <c r="H24" i="3"/>
  <c r="C1181" i="1"/>
  <c r="F35" i="6"/>
  <c r="H28" i="3"/>
  <c r="C1431" i="1"/>
  <c r="I33" i="3"/>
  <c r="D1538" i="1"/>
  <c r="I39" i="3"/>
  <c r="C1621" i="1"/>
  <c r="F114" i="6"/>
  <c r="H30" i="3"/>
  <c r="C1510" i="1"/>
  <c r="G575" i="1"/>
  <c r="H575" i="1"/>
  <c r="F536" i="4"/>
  <c r="D535" i="4"/>
  <c r="C530" i="1"/>
  <c r="F89" i="6"/>
  <c r="C1485" i="1"/>
  <c r="H25" i="3"/>
  <c r="C1255" i="1"/>
  <c r="D69" i="5"/>
  <c r="F70" i="5"/>
  <c r="C1075" i="1"/>
  <c r="G309" i="1"/>
  <c r="H309" i="1"/>
  <c r="I17" i="3"/>
  <c r="E422" i="4"/>
  <c r="D2" i="1"/>
  <c r="E418" i="4"/>
  <c r="D413" i="1" s="1"/>
  <c r="D355" i="1"/>
  <c r="I22" i="3"/>
  <c r="D1012" i="1"/>
  <c r="G353" i="1"/>
  <c r="H353" i="1"/>
  <c r="F584" i="4"/>
  <c r="C578" i="1"/>
  <c r="F466" i="4"/>
  <c r="C460" i="1"/>
  <c r="F82" i="4"/>
  <c r="C78" i="1"/>
  <c r="B346" i="9"/>
  <c r="E345" i="9"/>
  <c r="I10" i="3" s="1"/>
  <c r="E69" i="5"/>
  <c r="D1075" i="1"/>
  <c r="E535" i="4"/>
  <c r="F522" i="4"/>
  <c r="C516" i="1"/>
  <c r="G3" i="1"/>
  <c r="H3" i="1"/>
  <c r="D308" i="4"/>
  <c r="F309" i="4"/>
  <c r="C304" i="1"/>
  <c r="C565" i="1"/>
  <c r="F571" i="4"/>
  <c r="H426" i="1"/>
  <c r="G426" i="1"/>
  <c r="I27" i="3"/>
  <c r="E141" i="6"/>
  <c r="D1401" i="1"/>
  <c r="F12" i="5"/>
  <c r="D7" i="5"/>
  <c r="C1017" i="1"/>
  <c r="F629" i="4"/>
  <c r="C623" i="1"/>
  <c r="F360" i="4"/>
  <c r="C355" i="1"/>
  <c r="D299" i="4"/>
  <c r="H18" i="3"/>
  <c r="C148" i="1"/>
  <c r="E417" i="4"/>
  <c r="D412" i="1" s="1"/>
  <c r="D303" i="1"/>
  <c r="H274" i="1"/>
  <c r="G274" i="1"/>
  <c r="F648" i="4"/>
  <c r="C642" i="1"/>
  <c r="G1259" i="1"/>
  <c r="H1259" i="1"/>
  <c r="G339" i="9"/>
  <c r="E339" i="9" s="1"/>
  <c r="B339" i="9" s="1"/>
  <c r="F219" i="5"/>
  <c r="C1223" i="1"/>
  <c r="H336" i="9"/>
  <c r="E336" i="9" s="1"/>
  <c r="B336" i="9" s="1"/>
  <c r="F178" i="5"/>
  <c r="E177" i="5"/>
  <c r="F177" i="5" s="1"/>
  <c r="D1182" i="1"/>
  <c r="F125" i="4"/>
  <c r="C121" i="1"/>
  <c r="G217" i="1"/>
  <c r="H217" i="1"/>
  <c r="B24" i="9"/>
  <c r="D269" i="1"/>
  <c r="F273" i="4"/>
  <c r="E430" i="4"/>
  <c r="F5" i="6"/>
  <c r="E251" i="5"/>
  <c r="F251" i="5" s="1"/>
  <c r="B207" i="9"/>
  <c r="D141" i="6"/>
  <c r="F49" i="4"/>
  <c r="C45" i="1"/>
  <c r="F647" i="4"/>
  <c r="C641" i="1"/>
  <c r="G1629" i="1"/>
  <c r="H1629" i="1"/>
  <c r="F262" i="4"/>
  <c r="C258" i="1"/>
  <c r="F230" i="4"/>
  <c r="C226" i="1"/>
  <c r="D6" i="4"/>
  <c r="F228" i="9"/>
  <c r="B228" i="9" s="1"/>
  <c r="F431" i="4"/>
  <c r="D430" i="4"/>
  <c r="C425" i="1"/>
  <c r="F597" i="4"/>
  <c r="C591" i="1"/>
  <c r="D45" i="8"/>
  <c r="C1628" i="1"/>
  <c r="F221" i="4"/>
  <c r="F164" i="4"/>
  <c r="C160" i="1"/>
  <c r="D148" i="1" l="1"/>
  <c r="H148" i="1" s="1"/>
  <c r="K1481" i="9"/>
  <c r="H1583" i="1"/>
  <c r="G1583" i="1"/>
  <c r="F152" i="4"/>
  <c r="E299" i="4"/>
  <c r="F299" i="4" s="1"/>
  <c r="I31" i="3"/>
  <c r="D1537" i="1"/>
  <c r="G269" i="1"/>
  <c r="H269" i="1"/>
  <c r="G425" i="1"/>
  <c r="H425" i="1"/>
  <c r="G1223" i="1"/>
  <c r="H1223" i="1"/>
  <c r="G1401" i="1"/>
  <c r="H1401" i="1"/>
  <c r="I23" i="3"/>
  <c r="D1074" i="1"/>
  <c r="H578" i="1"/>
  <c r="G578" i="1"/>
  <c r="G1431" i="1"/>
  <c r="H1431" i="1"/>
  <c r="D639" i="4"/>
  <c r="F430" i="4"/>
  <c r="C424" i="1"/>
  <c r="H23" i="3"/>
  <c r="F69" i="5"/>
  <c r="C1074" i="1"/>
  <c r="G121" i="1"/>
  <c r="H121" i="1"/>
  <c r="G623" i="1"/>
  <c r="H623" i="1"/>
  <c r="H530" i="1"/>
  <c r="G530" i="1"/>
  <c r="G1621" i="1"/>
  <c r="H1621" i="1"/>
  <c r="H160" i="1"/>
  <c r="G160" i="1"/>
  <c r="G641" i="1"/>
  <c r="H641" i="1"/>
  <c r="E639" i="4"/>
  <c r="D633" i="1" s="1"/>
  <c r="D424" i="1"/>
  <c r="H78" i="1"/>
  <c r="G78" i="1"/>
  <c r="E643" i="4"/>
  <c r="D417" i="1"/>
  <c r="D640" i="4"/>
  <c r="F535" i="4"/>
  <c r="C529" i="1"/>
  <c r="F308" i="4"/>
  <c r="D417" i="4"/>
  <c r="C303" i="1"/>
  <c r="G1628" i="1"/>
  <c r="H1628" i="1"/>
  <c r="F6" i="4"/>
  <c r="H17" i="3"/>
  <c r="D422" i="4"/>
  <c r="D300" i="4"/>
  <c r="C2" i="1"/>
  <c r="H1182" i="1"/>
  <c r="G1182" i="1"/>
  <c r="G1017" i="1"/>
  <c r="H1017" i="1"/>
  <c r="H516" i="1"/>
  <c r="G516" i="1"/>
  <c r="I40" i="3"/>
  <c r="C1622" i="1"/>
  <c r="G343" i="9"/>
  <c r="E343" i="9" s="1"/>
  <c r="G344" i="9"/>
  <c r="E344" i="9" s="1"/>
  <c r="B344" i="9" s="1"/>
  <c r="D418" i="4"/>
  <c r="H226" i="1"/>
  <c r="G226" i="1"/>
  <c r="H642" i="1"/>
  <c r="G642" i="1"/>
  <c r="G1485" i="1"/>
  <c r="H1485" i="1"/>
  <c r="G591" i="1"/>
  <c r="H591" i="1"/>
  <c r="D423" i="4"/>
  <c r="D301" i="4"/>
  <c r="C295" i="1"/>
  <c r="G565" i="1"/>
  <c r="H565" i="1"/>
  <c r="D529" i="1"/>
  <c r="E640" i="4"/>
  <c r="D634" i="1" s="1"/>
  <c r="H460" i="1"/>
  <c r="G460" i="1"/>
  <c r="E6" i="5"/>
  <c r="G1538" i="1"/>
  <c r="H1538" i="1"/>
  <c r="C1180" i="1"/>
  <c r="I25" i="3"/>
  <c r="D1255" i="1"/>
  <c r="G1255" i="1" s="1"/>
  <c r="G45" i="1"/>
  <c r="H45" i="1"/>
  <c r="E176" i="5"/>
  <c r="D1180" i="1" s="1"/>
  <c r="I24" i="3"/>
  <c r="D1181" i="1"/>
  <c r="H19" i="9"/>
  <c r="E19" i="9" s="1"/>
  <c r="B19" i="9" s="1"/>
  <c r="D6" i="5"/>
  <c r="F7" i="5"/>
  <c r="H22" i="3"/>
  <c r="C1012" i="1"/>
  <c r="H258" i="1"/>
  <c r="G258" i="1"/>
  <c r="F141" i="6"/>
  <c r="H31" i="3"/>
  <c r="C1537" i="1"/>
  <c r="H9" i="3" s="1"/>
  <c r="G355" i="1"/>
  <c r="H355" i="1"/>
  <c r="G348" i="9"/>
  <c r="E348" i="9" s="1"/>
  <c r="H304" i="1"/>
  <c r="G304" i="1"/>
  <c r="G1075" i="1"/>
  <c r="H1075" i="1"/>
  <c r="H1510" i="1"/>
  <c r="G1510" i="1"/>
  <c r="G148" i="1" l="1"/>
  <c r="G1181" i="1"/>
  <c r="H1181" i="1"/>
  <c r="E300" i="4"/>
  <c r="D296" i="1" s="1"/>
  <c r="E301" i="4"/>
  <c r="D297" i="1" s="1"/>
  <c r="E423" i="4"/>
  <c r="E644" i="4" s="1"/>
  <c r="D295" i="1"/>
  <c r="F176" i="5"/>
  <c r="K3" i="9"/>
  <c r="B348" i="9"/>
  <c r="E347" i="9"/>
  <c r="I9" i="3" s="1"/>
  <c r="H1012" i="1"/>
  <c r="G1012" i="1"/>
  <c r="H299" i="9"/>
  <c r="D1011" i="1"/>
  <c r="F422" i="4"/>
  <c r="D643" i="4"/>
  <c r="D424" i="4"/>
  <c r="C417" i="1"/>
  <c r="D637" i="1"/>
  <c r="D644" i="4"/>
  <c r="D425" i="4"/>
  <c r="F423" i="4"/>
  <c r="C418" i="1"/>
  <c r="G20" i="9"/>
  <c r="E425" i="4"/>
  <c r="D420" i="1" s="1"/>
  <c r="H20" i="9"/>
  <c r="H1074" i="1"/>
  <c r="G1074" i="1"/>
  <c r="C413" i="1"/>
  <c r="F418" i="4"/>
  <c r="G529" i="1"/>
  <c r="H529" i="1"/>
  <c r="H1255" i="1"/>
  <c r="H1180" i="1"/>
  <c r="G1180" i="1"/>
  <c r="H424" i="1"/>
  <c r="G424" i="1"/>
  <c r="F301" i="4"/>
  <c r="C297" i="1"/>
  <c r="B343" i="9"/>
  <c r="E342" i="9"/>
  <c r="F640" i="4"/>
  <c r="C634" i="1"/>
  <c r="G306" i="9"/>
  <c r="E306" i="9" s="1"/>
  <c r="B306" i="9" s="1"/>
  <c r="G299" i="9"/>
  <c r="F6" i="5"/>
  <c r="C1011" i="1"/>
  <c r="H1622" i="1"/>
  <c r="G1622" i="1"/>
  <c r="H2" i="1"/>
  <c r="G2" i="1"/>
  <c r="G303" i="1"/>
  <c r="H303" i="1"/>
  <c r="H11" i="3"/>
  <c r="F639" i="4"/>
  <c r="C633" i="1"/>
  <c r="G1537" i="1"/>
  <c r="H1537" i="1"/>
  <c r="F300" i="4"/>
  <c r="C296" i="1"/>
  <c r="F417" i="4"/>
  <c r="C412" i="1"/>
  <c r="E424" i="4"/>
  <c r="D419" i="1" s="1"/>
  <c r="D418" i="1" l="1"/>
  <c r="H418" i="1" s="1"/>
  <c r="G295" i="1"/>
  <c r="H295" i="1"/>
  <c r="E299" i="9"/>
  <c r="B299" i="9" s="1"/>
  <c r="E646" i="4"/>
  <c r="D638" i="1"/>
  <c r="E645" i="4"/>
  <c r="N3" i="9"/>
  <c r="I11" i="3"/>
  <c r="H8" i="3"/>
  <c r="G1011" i="1"/>
  <c r="H1011" i="1"/>
  <c r="G417" i="1"/>
  <c r="H417" i="1"/>
  <c r="E20" i="9"/>
  <c r="B20" i="9" s="1"/>
  <c r="F424" i="4"/>
  <c r="C419" i="1"/>
  <c r="H412" i="1"/>
  <c r="G412" i="1"/>
  <c r="H296" i="1"/>
  <c r="G296" i="1"/>
  <c r="G413" i="1"/>
  <c r="H413" i="1"/>
  <c r="G418" i="1"/>
  <c r="D645" i="4"/>
  <c r="F643" i="4"/>
  <c r="C637" i="1"/>
  <c r="G297" i="1"/>
  <c r="H297" i="1"/>
  <c r="H634" i="1"/>
  <c r="G634" i="1"/>
  <c r="F425" i="4"/>
  <c r="C420" i="1"/>
  <c r="D646" i="4"/>
  <c r="F644" i="4"/>
  <c r="C638" i="1"/>
  <c r="G633" i="1"/>
  <c r="H633" i="1"/>
  <c r="H420" i="1" l="1"/>
  <c r="G420" i="1"/>
  <c r="D649" i="4"/>
  <c r="F645" i="4"/>
  <c r="C639" i="1"/>
  <c r="M3" i="9"/>
  <c r="G419" i="1"/>
  <c r="H419" i="1"/>
  <c r="H638" i="1"/>
  <c r="G638" i="1"/>
  <c r="E649" i="4"/>
  <c r="D639" i="1"/>
  <c r="G637" i="1"/>
  <c r="H637" i="1"/>
  <c r="D650" i="4"/>
  <c r="F646" i="4"/>
  <c r="C640" i="1"/>
  <c r="E650" i="4"/>
  <c r="D640" i="1"/>
  <c r="H334" i="9" l="1"/>
  <c r="G334" i="9"/>
  <c r="I19" i="3"/>
  <c r="D643" i="1"/>
  <c r="G639" i="1"/>
  <c r="H639" i="1"/>
  <c r="H640" i="1"/>
  <c r="G640" i="1"/>
  <c r="F649" i="4"/>
  <c r="H19" i="3"/>
  <c r="C643" i="1"/>
  <c r="G297" i="9"/>
  <c r="E297" i="9" s="1"/>
  <c r="B297" i="9" s="1"/>
  <c r="I20" i="3"/>
  <c r="D644" i="1"/>
  <c r="F650" i="4"/>
  <c r="H20" i="3"/>
  <c r="C644" i="1"/>
  <c r="E334" i="9" l="1"/>
  <c r="H644" i="1"/>
  <c r="G644" i="1"/>
  <c r="G643" i="1"/>
  <c r="H643" i="1"/>
  <c r="H7" i="3"/>
  <c r="B334" i="9" l="1"/>
  <c r="E298" i="9"/>
  <c r="I8" i="3" s="1"/>
  <c r="J3" i="9"/>
  <c r="H295" i="9" l="1"/>
  <c r="H18" i="9"/>
  <c r="L293" i="9"/>
  <c r="F293" i="9" s="1"/>
  <c r="G18" i="9"/>
  <c r="G295" i="9"/>
  <c r="E295" i="9" s="1"/>
  <c r="I11" i="9"/>
  <c r="K9" i="9"/>
  <c r="G21" i="9"/>
  <c r="J6" i="9"/>
  <c r="H17" i="9"/>
  <c r="H22" i="9"/>
  <c r="I17" i="9"/>
  <c r="G15" i="9"/>
  <c r="L15" i="9"/>
  <c r="M15" i="9"/>
  <c r="K11" i="9"/>
  <c r="J10" i="9"/>
  <c r="K10" i="9"/>
  <c r="I6" i="9"/>
  <c r="H16" i="9"/>
  <c r="M16" i="9"/>
  <c r="J9" i="9"/>
  <c r="H21" i="9"/>
  <c r="J17" i="9"/>
  <c r="J5" i="9"/>
  <c r="K7" i="9"/>
  <c r="J11" i="9"/>
  <c r="K12" i="9"/>
  <c r="K8" i="9"/>
  <c r="G22" i="9"/>
  <c r="I9" i="9"/>
  <c r="G17" i="9"/>
  <c r="K6" i="9"/>
  <c r="I5" i="9"/>
  <c r="K5" i="9"/>
  <c r="J12" i="9"/>
  <c r="I8" i="9"/>
  <c r="J8" i="9"/>
  <c r="J13" i="9"/>
  <c r="I7" i="9"/>
  <c r="J7" i="9"/>
  <c r="G16" i="9"/>
  <c r="I13" i="9"/>
  <c r="L16" i="9"/>
  <c r="K13" i="9"/>
  <c r="I12" i="9"/>
  <c r="H15" i="9"/>
  <c r="E17" i="9" l="1"/>
  <c r="B17" i="9" s="1"/>
  <c r="E18" i="9"/>
  <c r="B18" i="9" s="1"/>
  <c r="E9" i="9"/>
  <c r="B9" i="9" s="1"/>
  <c r="E10" i="9"/>
  <c r="B10" i="9" s="1"/>
  <c r="E21" i="9"/>
  <c r="B21" i="9" s="1"/>
  <c r="E8" i="9"/>
  <c r="B8" i="9" s="1"/>
  <c r="F15" i="9"/>
  <c r="E7" i="9"/>
  <c r="B7" i="9" s="1"/>
  <c r="E15" i="9"/>
  <c r="E6" i="9"/>
  <c r="B6" i="9" s="1"/>
  <c r="B295" i="9"/>
  <c r="E23" i="9"/>
  <c r="I7" i="3" s="1"/>
  <c r="E12" i="9"/>
  <c r="B12" i="9" s="1"/>
  <c r="E22" i="9"/>
  <c r="B22" i="9" s="1"/>
  <c r="E11" i="9"/>
  <c r="B11" i="9" s="1"/>
  <c r="B293" i="9"/>
  <c r="F23" i="9"/>
  <c r="F16" i="9"/>
  <c r="E16" i="9"/>
  <c r="E5" i="9"/>
  <c r="E13" i="9"/>
  <c r="B13" i="9" s="1"/>
  <c r="F14" i="9" l="1"/>
  <c r="F3" i="9" s="1"/>
  <c r="B15" i="9"/>
  <c r="B16" i="9"/>
  <c r="E14" i="9"/>
  <c r="I13" i="3" s="1"/>
  <c r="E4" i="9"/>
  <c r="B5" i="9"/>
  <c r="E3" i="9" l="1"/>
</calcChain>
</file>

<file path=xl/sharedStrings.xml><?xml version="1.0" encoding="utf-8"?>
<sst xmlns="http://schemas.openxmlformats.org/spreadsheetml/2006/main" count="4733" uniqueCount="3656">
  <si>
    <t>Obveznik:</t>
  </si>
  <si>
    <t>37210 - GRAD VINKOVCI</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</si>
  <si>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</si>
  <si>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</si>
  <si>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</si>
  <si>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</si>
  <si>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</si>
  <si>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</si>
  <si>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</si>
  <si>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</si>
  <si>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</si>
  <si>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</si>
  <si>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</si>
  <si>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</si>
  <si>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</si>
  <si>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</si>
  <si>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</si>
  <si>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</si>
  <si>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</si>
  <si>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</si>
  <si>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</si>
  <si>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</si>
  <si>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</si>
  <si>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</si>
  <si>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</si>
  <si>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</si>
  <si>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</si>
  <si>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</si>
  <si>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</si>
  <si>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</si>
  <si>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</si>
  <si>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</si>
  <si>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</si>
  <si>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</si>
  <si>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</si>
  <si>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</si>
  <si>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</si>
  <si>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</si>
  <si>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</si>
  <si>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</si>
  <si>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</si>
  <si>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</si>
  <si>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</si>
  <si>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</si>
  <si>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</si>
  <si>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</si>
  <si>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</si>
  <si>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</si>
  <si>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</si>
  <si>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</si>
  <si>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</si>
  <si>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</si>
  <si>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</si>
  <si>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</si>
  <si>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</si>
  <si>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</si>
  <si>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</si>
  <si>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</si>
  <si>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</si>
  <si>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</si>
  <si>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</si>
  <si>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</si>
  <si>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</si>
  <si>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</si>
  <si>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</si>
  <si>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</si>
  <si>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</si>
  <si>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</si>
  <si>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</si>
  <si>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</si>
  <si>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</si>
  <si>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</si>
  <si>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</si>
  <si>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</si>
  <si>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</si>
  <si>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</si>
  <si>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</si>
  <si>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</si>
  <si>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</si>
  <si>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</si>
  <si>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</si>
  <si>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</si>
  <si>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</si>
  <si>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</si>
  <si>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</si>
  <si>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</si>
  <si>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</si>
  <si>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</si>
  <si>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</si>
  <si>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</si>
  <si>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</si>
  <si>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</si>
  <si>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</si>
  <si>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</si>
  <si>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</si>
  <si>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</si>
  <si>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</si>
  <si>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</si>
  <si>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</si>
  <si>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</si>
  <si>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</si>
  <si>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</si>
  <si>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</si>
  <si>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</si>
  <si>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</si>
  <si>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</si>
  <si>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</si>
  <si>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</si>
  <si>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</si>
  <si>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</si>
  <si>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</si>
  <si>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</si>
  <si>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</si>
  <si>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</si>
  <si>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</si>
  <si>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</si>
  <si>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</si>
  <si>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</si>
  <si>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</si>
  <si>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</si>
  <si>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</si>
  <si>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</si>
  <si>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</si>
  <si>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</si>
  <si>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</si>
  <si>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</si>
  <si>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</si>
  <si>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</si>
  <si>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</si>
  <si>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</si>
  <si>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</si>
  <si>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</si>
  <si>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</si>
  <si>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</si>
  <si>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</si>
  <si>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</si>
  <si>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</si>
  <si>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</si>
  <si>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</si>
  <si>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</si>
  <si>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</si>
  <si>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</si>
  <si>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</si>
  <si>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</si>
  <si>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</si>
  <si>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</si>
  <si>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</si>
  <si>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</si>
  <si>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</si>
  <si>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</si>
  <si>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</si>
  <si>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</si>
  <si>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</si>
  <si>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</si>
  <si>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</si>
  <si>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</si>
  <si>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</si>
  <si>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</si>
  <si>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</si>
  <si>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</si>
  <si>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</si>
  <si>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</si>
  <si>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</si>
  <si>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</si>
  <si>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</si>
  <si>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</si>
  <si>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</si>
  <si>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</si>
  <si>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</si>
  <si>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</si>
  <si>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</si>
  <si>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</si>
  <si>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</si>
  <si>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</si>
  <si>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</si>
  <si>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</si>
  <si>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</si>
  <si>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</si>
  <si>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</si>
  <si>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</si>
  <si>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</si>
  <si>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</si>
  <si>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</si>
  <si>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</si>
  <si>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</si>
  <si>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</si>
  <si>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</si>
  <si>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</si>
  <si>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</si>
  <si>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</si>
  <si>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</si>
  <si>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</si>
  <si>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</si>
  <si>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</si>
  <si>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</si>
  <si>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</si>
  <si>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</si>
  <si>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</si>
  <si>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</si>
  <si>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</si>
  <si>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</si>
  <si>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</si>
  <si>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</si>
  <si>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</si>
  <si>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</si>
  <si>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</si>
  <si>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</si>
  <si>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</si>
  <si>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</si>
  <si>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</si>
  <si>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</si>
  <si>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</si>
  <si>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</si>
  <si>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</si>
  <si>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</si>
  <si>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</si>
  <si>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</si>
  <si>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</si>
  <si>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</si>
  <si>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</si>
  <si>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</si>
  <si>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</si>
  <si>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</si>
  <si>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</si>
  <si>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</si>
  <si>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</si>
  <si>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</si>
  <si>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</si>
  <si>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</si>
  <si>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</si>
  <si>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</si>
  <si>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</si>
  <si>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</si>
  <si>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</si>
  <si>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</si>
  <si>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</si>
  <si>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</si>
  <si>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</si>
  <si>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</si>
  <si>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</si>
  <si>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</si>
  <si>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</si>
  <si>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</si>
  <si>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</si>
  <si>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</si>
  <si>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</si>
  <si>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</si>
  <si>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</si>
  <si>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</si>
  <si>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</si>
  <si>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</si>
  <si>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</si>
  <si>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</si>
  <si>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</si>
  <si>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</si>
  <si>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</si>
  <si>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</si>
  <si>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</si>
  <si>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</si>
  <si>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</si>
  <si>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</si>
  <si>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</si>
  <si>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</si>
  <si>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</si>
  <si>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</si>
  <si>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</si>
  <si>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</si>
  <si>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</si>
  <si>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</si>
  <si>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</si>
  <si>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</si>
  <si>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</si>
  <si>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</si>
  <si>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</si>
  <si>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</si>
  <si>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</si>
  <si>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</si>
  <si>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</si>
  <si>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</si>
  <si>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</si>
  <si>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</si>
  <si>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</si>
  <si>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</si>
  <si>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</si>
  <si>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</si>
  <si>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</si>
  <si>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</si>
  <si>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</si>
  <si>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</si>
  <si>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</si>
  <si>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</si>
  <si>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</si>
  <si>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</si>
  <si>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</si>
  <si>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</si>
  <si>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</si>
  <si>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</si>
  <si>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</si>
  <si>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</si>
  <si>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</si>
  <si>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</si>
  <si>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</si>
  <si>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</si>
  <si>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</si>
  <si>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</si>
  <si>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</si>
  <si>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</si>
  <si>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</si>
  <si>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</si>
  <si>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</si>
  <si>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</si>
  <si>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</si>
  <si>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</si>
  <si>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</si>
  <si>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</si>
  <si>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</si>
  <si>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</si>
  <si>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</si>
  <si>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</si>
  <si>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</si>
  <si>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</si>
  <si>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</si>
  <si>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</si>
  <si>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</si>
  <si>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</si>
  <si>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</si>
  <si>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</si>
  <si>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</si>
  <si>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</si>
  <si>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</si>
  <si>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</si>
  <si>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</si>
  <si>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</si>
  <si>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</si>
  <si>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</si>
  <si>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</si>
  <si>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</si>
  <si>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</si>
  <si>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</si>
  <si>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</si>
  <si>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</si>
  <si>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</si>
  <si>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</si>
  <si>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</si>
  <si>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</si>
  <si>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</si>
  <si>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</si>
  <si>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</si>
  <si>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</si>
  <si>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</si>
  <si>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</si>
  <si>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</si>
  <si>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</si>
  <si>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</si>
  <si>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</si>
  <si>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</si>
  <si>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</si>
  <si>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</si>
  <si>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</si>
  <si>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</si>
  <si>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</si>
  <si>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</si>
  <si>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</si>
  <si>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</si>
  <si>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</si>
  <si>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</si>
  <si>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</si>
  <si>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</si>
  <si>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</si>
  <si>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</si>
  <si>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</si>
  <si>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</si>
  <si>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</si>
  <si>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</si>
  <si>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</si>
  <si>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</si>
  <si>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</si>
  <si>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</si>
  <si>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</si>
  <si>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</si>
  <si>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</si>
  <si>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</si>
  <si>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</si>
  <si>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</si>
  <si>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</si>
  <si>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</si>
  <si>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</si>
  <si>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</si>
  <si>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</si>
  <si>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</si>
  <si>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</si>
  <si>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</si>
  <si>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</si>
  <si>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</si>
  <si>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</si>
  <si>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</si>
  <si>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</si>
  <si>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</si>
  <si>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</si>
  <si>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</si>
  <si>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</si>
  <si>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</si>
  <si>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</si>
  <si>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</si>
  <si>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</si>
  <si>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</si>
  <si>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</si>
  <si>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</si>
  <si>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</si>
  <si>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</si>
  <si>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</si>
  <si>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</si>
  <si>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</si>
  <si>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</si>
  <si>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</si>
  <si>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</si>
  <si>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</si>
  <si>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</si>
  <si>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</si>
  <si>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</si>
  <si>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</si>
  <si>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</si>
  <si>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</si>
  <si>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</si>
  <si>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</si>
  <si>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</si>
  <si>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</si>
  <si>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</si>
  <si>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</si>
  <si>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</si>
  <si>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</si>
  <si>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</si>
  <si>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</si>
  <si>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</si>
  <si>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</si>
  <si>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</si>
  <si>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</si>
  <si>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</si>
  <si>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</si>
  <si>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</si>
  <si>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</si>
  <si>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</si>
  <si>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</si>
  <si>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</si>
  <si>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</si>
  <si>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</si>
  <si>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</si>
  <si>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</si>
  <si>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</si>
  <si>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</si>
  <si>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</si>
  <si>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</si>
  <si>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</si>
  <si>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</si>
  <si>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</si>
  <si>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</si>
  <si>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</si>
  <si>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</si>
  <si>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</si>
  <si>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</si>
  <si>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</si>
  <si>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</si>
  <si>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</si>
  <si>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</si>
  <si>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</si>
  <si>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</si>
  <si>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</si>
  <si>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</si>
  <si>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</si>
  <si>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</si>
  <si>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</si>
  <si>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</si>
  <si>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</si>
  <si>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</si>
  <si>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</si>
  <si>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</si>
  <si>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</si>
  <si>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</si>
  <si>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</si>
  <si>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</si>
  <si>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</si>
  <si>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</si>
  <si>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</si>
  <si>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</si>
  <si>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</si>
  <si>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</si>
  <si>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</si>
  <si>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</si>
  <si>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</si>
  <si>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</si>
  <si>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</si>
  <si>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</si>
  <si>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</si>
  <si>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</si>
  <si>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</si>
  <si>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</si>
  <si>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</si>
  <si>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</si>
  <si>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</si>
  <si>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</si>
  <si>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</si>
  <si>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</si>
  <si>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</si>
  <si>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</si>
  <si>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</si>
  <si>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</si>
  <si>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</si>
  <si>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</si>
  <si>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</si>
  <si>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</si>
  <si>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</si>
  <si>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</si>
  <si>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</si>
  <si>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</si>
  <si>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</si>
  <si>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</si>
  <si>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</si>
  <si>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</si>
  <si>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</si>
  <si>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</si>
  <si>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</si>
  <si>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</si>
  <si>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</si>
  <si>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</si>
  <si>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</si>
  <si>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</si>
  <si>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</si>
  <si>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</si>
  <si>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</si>
  <si>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</si>
  <si>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</si>
  <si>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</si>
  <si>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</si>
  <si>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</si>
  <si>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</si>
  <si>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</si>
  <si>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</si>
  <si>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</si>
  <si>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</si>
  <si>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</si>
  <si>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</si>
  <si>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</si>
  <si>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</si>
  <si>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</si>
  <si>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</si>
  <si>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</si>
  <si>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</si>
  <si>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</si>
  <si>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</si>
  <si>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</si>
  <si>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</si>
  <si>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</si>
  <si>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</si>
  <si>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</si>
  <si>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</si>
  <si>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</si>
  <si>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</si>
  <si>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</si>
  <si>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</si>
  <si>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</si>
  <si>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</si>
  <si>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</si>
  <si>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</si>
  <si>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</si>
  <si>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</si>
  <si>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</si>
  <si>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</si>
  <si>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</si>
  <si>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</si>
  <si>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</si>
  <si>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</si>
  <si>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</si>
  <si>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</si>
  <si>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</si>
  <si>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</si>
  <si>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</si>
  <si>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</si>
  <si>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</si>
  <si>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</si>
  <si>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</si>
  <si>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</si>
  <si>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</si>
  <si>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</si>
  <si>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</si>
  <si>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</si>
  <si>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</si>
  <si>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</si>
  <si>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</si>
  <si>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</si>
  <si>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</si>
  <si>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</si>
  <si>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</si>
  <si>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</si>
  <si>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</si>
  <si>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</si>
  <si>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</si>
  <si>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</si>
  <si>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</si>
  <si>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</si>
  <si>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</si>
  <si>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</si>
  <si>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</si>
  <si>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</si>
  <si>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</si>
  <si>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</si>
  <si>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</si>
  <si>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</si>
  <si>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</si>
  <si>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</si>
  <si>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</si>
  <si>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</si>
  <si>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</si>
  <si>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</si>
  <si>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</si>
  <si>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</si>
  <si>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</si>
  <si>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</si>
  <si>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</si>
  <si>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</si>
  <si>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</si>
  <si>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</si>
  <si>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</si>
  <si>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</si>
  <si>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</si>
  <si>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</si>
  <si>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</si>
  <si>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</si>
  <si>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</si>
  <si>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</si>
  <si>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</si>
  <si>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</si>
  <si>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</si>
  <si>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</si>
  <si>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</si>
  <si>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</si>
  <si>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</si>
  <si>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</si>
  <si>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</si>
  <si>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</si>
  <si>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</si>
  <si>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</si>
  <si>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</si>
  <si>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</si>
  <si>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</si>
  <si>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</si>
  <si>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</si>
  <si>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</si>
  <si>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</si>
  <si>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</si>
  <si>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</si>
  <si>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</si>
  <si>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</si>
  <si>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</si>
  <si>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</si>
  <si>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</si>
  <si>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</si>
  <si>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</si>
  <si>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</si>
  <si>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</si>
  <si>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</si>
  <si>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</si>
  <si>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</si>
  <si>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</si>
  <si>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</si>
  <si>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</si>
  <si>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</si>
  <si>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</si>
  <si>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</si>
  <si>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</si>
  <si>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</si>
  <si>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</si>
  <si>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</si>
  <si>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</si>
  <si>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</si>
  <si>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</si>
  <si>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</si>
  <si>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</si>
  <si>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</si>
  <si>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</si>
  <si>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</si>
  <si>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</si>
  <si>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</si>
  <si>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</si>
  <si>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</si>
  <si>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</si>
  <si>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</si>
  <si>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</si>
  <si>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</si>
  <si>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</si>
  <si>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</si>
  <si>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</si>
  <si>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</si>
  <si>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</si>
  <si>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</si>
  <si>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</si>
  <si>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</si>
  <si>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</si>
  <si>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</si>
  <si>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</si>
  <si>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</si>
  <si>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</si>
  <si>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</si>
  <si>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</si>
  <si>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</si>
  <si>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</si>
  <si>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</si>
  <si>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</si>
  <si>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</si>
  <si>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</si>
  <si>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</si>
  <si>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</si>
  <si>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</si>
  <si>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</si>
  <si>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</si>
  <si>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</si>
  <si>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</si>
  <si>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</si>
  <si>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</si>
  <si>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</si>
  <si>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</si>
  <si>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</si>
  <si>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</si>
  <si>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</si>
  <si>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</si>
  <si>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</si>
  <si>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</si>
  <si>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</si>
  <si>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</si>
  <si>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</si>
  <si>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</si>
  <si>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</si>
  <si>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</si>
  <si>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</si>
  <si>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</si>
  <si>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</si>
  <si>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</si>
  <si>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</si>
  <si>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</si>
  <si>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</si>
  <si>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</si>
  <si>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</si>
  <si>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</si>
  <si>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</si>
  <si>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</si>
  <si>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</si>
  <si>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</si>
  <si>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</si>
  <si>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</si>
  <si>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</si>
  <si>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</si>
  <si>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</si>
  <si>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</si>
  <si>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</si>
  <si>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</si>
  <si>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</si>
  <si>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</si>
  <si>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</si>
  <si>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</si>
  <si>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</si>
  <si>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</si>
  <si>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</si>
  <si>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</si>
  <si>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</si>
  <si>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</si>
  <si>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</si>
  <si>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</si>
  <si>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</si>
  <si>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</si>
  <si>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</si>
  <si>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</si>
  <si>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</si>
  <si>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</si>
  <si>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</si>
  <si>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</si>
  <si>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</si>
  <si>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</si>
  <si>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</si>
  <si>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</si>
  <si>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</si>
  <si>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</si>
  <si>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</si>
  <si>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</si>
  <si>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</si>
  <si>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</si>
  <si>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</si>
  <si>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</si>
  <si>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</si>
  <si>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</si>
  <si>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</si>
  <si>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</si>
  <si>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</si>
  <si>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</si>
  <si>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</si>
  <si>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</si>
  <si>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</si>
  <si>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</si>
  <si>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</si>
  <si>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</si>
  <si>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</si>
  <si>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</si>
  <si>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</si>
  <si>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</si>
  <si>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</si>
  <si>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</si>
  <si>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</si>
  <si>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</si>
  <si>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</si>
  <si>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</si>
  <si>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</si>
  <si>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</si>
  <si>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</si>
  <si>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</si>
  <si>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</si>
  <si>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</si>
  <si>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</si>
  <si>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</si>
  <si>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</si>
  <si>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</si>
  <si>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</si>
  <si>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</si>
  <si>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</si>
  <si>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</si>
  <si>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</si>
  <si>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</si>
  <si>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</si>
  <si>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</si>
  <si>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</si>
  <si>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</si>
  <si>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</si>
  <si>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</si>
  <si>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</si>
  <si>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</si>
  <si>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</si>
  <si>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</si>
  <si>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</si>
  <si>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</si>
  <si>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</si>
  <si>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</si>
  <si>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</si>
  <si>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</si>
  <si>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</si>
  <si>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</si>
  <si>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</si>
  <si>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</si>
  <si>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</si>
  <si>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</si>
  <si>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</si>
  <si>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</si>
  <si>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</si>
  <si>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</si>
  <si>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</si>
  <si>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</si>
  <si>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</si>
  <si>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</si>
  <si>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</si>
  <si>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</si>
  <si>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</si>
  <si>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</si>
  <si>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</si>
  <si>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</si>
  <si>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</si>
  <si>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</si>
  <si>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</si>
  <si>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</si>
  <si>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</si>
  <si>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</si>
  <si>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</si>
  <si>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</si>
  <si>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</si>
  <si>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</si>
  <si>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</si>
  <si>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</si>
  <si>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</si>
  <si>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</si>
  <si>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</si>
  <si>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</si>
  <si>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</si>
  <si>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</si>
  <si>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</si>
  <si>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</si>
  <si>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</si>
  <si>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</si>
  <si>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</si>
  <si>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</si>
  <si>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</si>
  <si>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</si>
  <si>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</si>
  <si>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</si>
  <si>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</si>
  <si>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</si>
  <si>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</si>
  <si>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</si>
  <si>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</si>
  <si>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</si>
  <si>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</si>
  <si>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</si>
  <si>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</si>
  <si>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</si>
  <si>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</si>
  <si>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</si>
  <si>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</si>
  <si>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</si>
  <si>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</si>
  <si>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</si>
  <si>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</si>
  <si>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</si>
  <si>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</si>
  <si>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</si>
  <si>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</si>
  <si>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</si>
  <si>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</si>
  <si>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</si>
  <si>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</si>
  <si>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</si>
  <si>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</si>
  <si>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</si>
  <si>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</si>
  <si>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</si>
  <si>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</si>
  <si>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</si>
  <si>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</si>
  <si>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</si>
  <si>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</si>
  <si>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</si>
  <si>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</si>
  <si>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</si>
  <si>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</si>
  <si>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</si>
  <si>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</si>
  <si>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</si>
  <si>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</si>
  <si>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</si>
  <si>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</si>
  <si>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</si>
  <si>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</si>
  <si>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</si>
  <si>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</si>
  <si>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</si>
  <si>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</si>
  <si>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</si>
  <si>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</si>
  <si>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</si>
  <si>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</si>
  <si>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</si>
  <si>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</si>
  <si>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</si>
  <si>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</si>
  <si>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</si>
  <si>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</si>
  <si>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</si>
  <si>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</si>
  <si>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</si>
  <si>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</si>
  <si>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</si>
  <si>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</si>
  <si>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</si>
  <si>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</si>
  <si>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</si>
  <si>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</si>
  <si>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</si>
  <si>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</si>
  <si>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</si>
  <si>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</si>
  <si>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</si>
  <si>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</si>
  <si>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</si>
  <si>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</si>
  <si>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</si>
  <si>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</si>
  <si>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</si>
  <si>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</si>
  <si>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</si>
  <si>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</si>
  <si>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</si>
  <si>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</si>
  <si>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</si>
  <si>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</si>
  <si>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</si>
  <si>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</si>
  <si>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</si>
  <si>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</si>
  <si>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</si>
  <si>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</si>
  <si>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</si>
  <si>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</si>
  <si>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</si>
  <si>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</si>
  <si>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</si>
  <si>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</si>
  <si>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</si>
  <si>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</si>
  <si>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</si>
  <si>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</si>
  <si>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</si>
  <si>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</si>
  <si>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</si>
  <si>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</si>
  <si>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</si>
  <si>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</si>
  <si>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</si>
  <si>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</si>
  <si>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</si>
  <si>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</si>
  <si>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</si>
  <si>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</si>
  <si>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</si>
  <si>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</si>
  <si>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</si>
  <si>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</si>
  <si>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</si>
  <si>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</si>
  <si>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</si>
  <si>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</si>
  <si>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</si>
  <si>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</si>
  <si>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</si>
  <si>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</si>
  <si>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</si>
  <si>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</si>
  <si>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</si>
  <si>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</si>
  <si>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</si>
  <si>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</si>
  <si>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</si>
  <si>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</si>
  <si>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</si>
  <si>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</si>
  <si>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</si>
  <si>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</si>
  <si>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</si>
  <si>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</si>
  <si>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</si>
  <si>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</si>
  <si>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</si>
  <si>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</si>
  <si>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</si>
  <si>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</si>
  <si>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</si>
  <si>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</si>
  <si>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</si>
  <si>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</si>
  <si>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</si>
  <si>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</si>
  <si>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</si>
  <si>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</si>
  <si>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</si>
  <si>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</si>
  <si>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</si>
  <si>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</si>
  <si>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</si>
  <si>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</si>
  <si>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</si>
  <si>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</si>
  <si>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</si>
  <si>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</si>
  <si>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</si>
  <si>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</si>
  <si>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</si>
  <si>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</si>
  <si>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</si>
  <si>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</si>
  <si>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</si>
  <si>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</si>
  <si>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</si>
  <si>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</si>
  <si>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</si>
  <si>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</si>
  <si>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</si>
  <si>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</si>
  <si>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</si>
  <si>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</si>
  <si>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</si>
  <si>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</si>
  <si>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</si>
  <si>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</si>
  <si>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</si>
  <si>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</si>
  <si>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</si>
  <si>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</si>
  <si>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</si>
  <si>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</si>
  <si>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</si>
  <si>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</si>
  <si>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</si>
  <si>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</si>
  <si>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</si>
  <si>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</si>
  <si>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</si>
  <si>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</si>
  <si>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</si>
  <si>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</si>
  <si>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</si>
  <si>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</si>
  <si>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</si>
  <si>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</si>
  <si>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</si>
  <si>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</si>
  <si>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</si>
  <si>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</si>
  <si>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</si>
  <si>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</si>
  <si>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</si>
  <si>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</si>
  <si>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</si>
  <si>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</si>
  <si>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</si>
  <si>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</si>
  <si>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</si>
  <si>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</si>
  <si>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</si>
  <si>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</si>
  <si>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</si>
  <si>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</si>
  <si>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</si>
  <si>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</si>
  <si>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</si>
  <si>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</si>
  <si>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</si>
  <si>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</si>
  <si>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</si>
  <si>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</si>
  <si>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</si>
  <si>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</si>
  <si>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</si>
  <si>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</si>
  <si>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</si>
  <si>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</si>
  <si>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</si>
  <si>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</si>
  <si>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</si>
  <si>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</si>
  <si>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</si>
  <si>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</si>
  <si>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</si>
  <si>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</si>
  <si>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</si>
  <si>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</si>
  <si>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</si>
  <si>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</si>
  <si>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</si>
  <si>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</si>
  <si>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</si>
  <si>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</si>
  <si>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</si>
  <si>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</si>
  <si>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</si>
  <si>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</si>
  <si>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</si>
  <si>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</si>
  <si>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</si>
  <si>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</si>
  <si>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</si>
  <si>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</si>
  <si>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</si>
  <si>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</si>
  <si>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</si>
  <si>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</si>
  <si>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</si>
  <si>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</si>
  <si>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</si>
  <si>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</si>
  <si>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</si>
  <si>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</si>
  <si>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</si>
  <si>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</si>
  <si>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</si>
  <si>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</si>
  <si>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</si>
  <si>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</si>
  <si>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</si>
  <si>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</si>
  <si>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</si>
  <si>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</si>
  <si>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</si>
  <si>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</si>
  <si>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</si>
  <si>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</si>
  <si>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</si>
  <si>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</si>
  <si>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</si>
  <si>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</si>
  <si>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</si>
  <si>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</si>
  <si>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</si>
  <si>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</si>
  <si>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</si>
  <si>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</si>
  <si>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</si>
  <si>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</si>
  <si>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</si>
  <si>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</si>
  <si>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</si>
  <si>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</si>
  <si>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</si>
  <si>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</si>
  <si>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</si>
  <si>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</si>
  <si>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</si>
  <si>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</si>
  <si>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</si>
  <si>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</si>
  <si>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</si>
  <si>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</si>
  <si>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</si>
  <si>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</si>
  <si>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</si>
  <si>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</si>
  <si>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</si>
  <si>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</si>
  <si>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</si>
  <si>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</si>
  <si>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</si>
  <si>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</si>
  <si>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</si>
  <si>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</si>
  <si>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</si>
  <si>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</si>
  <si>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</si>
  <si>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</si>
  <si>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</si>
  <si>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</si>
  <si>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</si>
  <si>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</si>
  <si>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</si>
  <si>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</si>
  <si>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</si>
  <si>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</si>
  <si>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</si>
  <si>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</si>
  <si>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</si>
  <si>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</si>
  <si>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</si>
  <si>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</si>
  <si>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</si>
  <si>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</si>
  <si>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</si>
  <si>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</si>
  <si>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</si>
  <si>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</si>
  <si>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</si>
  <si>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</si>
  <si>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</si>
  <si>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</si>
  <si>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</si>
  <si>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</si>
  <si>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</si>
  <si>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</si>
  <si>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</si>
  <si>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</si>
  <si>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</si>
  <si>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</si>
  <si>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</si>
  <si>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</si>
  <si>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</si>
  <si>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</si>
  <si>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</si>
  <si>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</si>
  <si>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</si>
  <si>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</si>
  <si>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</si>
  <si>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</si>
  <si>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</si>
  <si>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</si>
  <si>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</si>
  <si>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</si>
  <si>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</si>
  <si>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</si>
  <si>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</si>
  <si>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</si>
  <si>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</si>
  <si>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</si>
  <si>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</si>
  <si>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</si>
  <si>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</si>
  <si>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</si>
  <si>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</si>
  <si>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</si>
  <si>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</si>
  <si>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</si>
  <si>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</si>
  <si>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</si>
  <si>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</si>
  <si>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</si>
  <si>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</si>
  <si>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</si>
  <si>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</si>
  <si>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</si>
  <si>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</si>
  <si>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</si>
  <si>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</si>
  <si>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</si>
  <si>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</si>
  <si>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</si>
  <si>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</si>
  <si>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</si>
  <si>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</si>
  <si>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</si>
  <si>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</si>
  <si>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</si>
  <si>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</si>
  <si>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</si>
  <si>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</si>
  <si>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</si>
  <si>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</si>
  <si>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</si>
  <si>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</si>
  <si>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</si>
  <si>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</si>
  <si>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</si>
  <si>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</si>
  <si>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</si>
  <si>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</si>
  <si>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</si>
  <si>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</si>
  <si>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</si>
  <si>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</si>
  <si>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</si>
  <si>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</si>
  <si>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</si>
  <si>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</si>
  <si>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</si>
  <si>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</si>
  <si>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</si>
  <si>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</si>
  <si>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</si>
  <si>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</si>
  <si>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</si>
  <si>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</si>
  <si>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</si>
  <si>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</si>
  <si>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</si>
  <si>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</si>
  <si>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</si>
  <si>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</si>
  <si>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</si>
  <si>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</si>
  <si>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</si>
  <si>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</si>
  <si>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</si>
  <si>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</si>
  <si>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</si>
  <si>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</si>
  <si>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</si>
  <si>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</si>
  <si>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</si>
  <si>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</si>
  <si>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</si>
  <si>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</si>
  <si>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</si>
  <si>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</si>
  <si>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</si>
  <si>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</si>
  <si>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</si>
  <si>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</si>
  <si>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</si>
  <si>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</si>
  <si>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</si>
  <si>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</si>
  <si>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</si>
  <si>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</si>
  <si>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</si>
  <si>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</si>
  <si>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</si>
  <si>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</si>
  <si>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</si>
  <si>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</si>
  <si>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</si>
  <si>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</si>
  <si>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</si>
  <si>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</si>
  <si>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</si>
  <si>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</si>
  <si>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</si>
  <si>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</si>
  <si>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</si>
  <si>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</si>
  <si>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</si>
  <si>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</si>
  <si>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</si>
  <si>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</si>
  <si>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</si>
  <si>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</si>
  <si>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</si>
  <si>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</si>
  <si>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</si>
  <si>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</si>
  <si>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</si>
  <si>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</si>
  <si>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</si>
  <si>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</si>
  <si>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</si>
  <si>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</si>
  <si>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</si>
  <si>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</si>
  <si>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</si>
  <si>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</si>
  <si>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</si>
  <si>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</si>
  <si>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</si>
  <si>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</si>
  <si>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</si>
  <si>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</si>
  <si>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</si>
  <si>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</si>
  <si>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</si>
  <si>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</si>
  <si>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</si>
  <si>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</si>
  <si>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</si>
  <si>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</si>
  <si>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</si>
  <si>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</si>
  <si>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</si>
  <si>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</si>
  <si>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</si>
  <si>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</si>
  <si>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</si>
  <si>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</si>
  <si>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</si>
  <si>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</si>
  <si>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</si>
  <si>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</si>
  <si>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</si>
  <si>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</si>
  <si>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</si>
  <si>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</si>
  <si>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</si>
  <si>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</si>
  <si>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</si>
  <si>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</si>
  <si>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</si>
  <si>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</si>
  <si>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</si>
  <si>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</si>
  <si>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</si>
  <si>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</si>
  <si>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</si>
  <si>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</si>
  <si>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</si>
  <si>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</si>
  <si>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</si>
  <si>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</si>
  <si>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</si>
  <si>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</si>
  <si>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</si>
  <si>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</si>
  <si>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</si>
  <si>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</si>
  <si>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</si>
  <si>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</si>
  <si>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</si>
  <si>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</si>
  <si>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</si>
  <si>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</si>
  <si>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</si>
  <si>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</si>
  <si>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</si>
  <si>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</si>
  <si>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</si>
  <si>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</si>
  <si>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</si>
  <si>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</si>
  <si>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</si>
  <si>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</si>
  <si>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</si>
  <si>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</si>
  <si>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</si>
  <si>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</si>
  <si>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</si>
  <si>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</si>
  <si>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</si>
  <si>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</si>
  <si>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</si>
  <si>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</si>
  <si>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</si>
  <si>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</si>
  <si>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</si>
  <si>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</si>
  <si>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</si>
  <si>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</si>
  <si>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</si>
  <si>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</si>
  <si>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</si>
  <si>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</si>
  <si>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</si>
  <si>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</si>
  <si>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</si>
  <si>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</si>
  <si>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</si>
  <si>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</si>
  <si>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</si>
  <si>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</si>
  <si>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</si>
  <si>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</si>
  <si>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</si>
  <si>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</si>
  <si>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</si>
  <si>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</si>
  <si>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</si>
  <si>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</si>
  <si>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</si>
  <si>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</si>
  <si>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</si>
  <si>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</si>
  <si>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</si>
  <si>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</si>
  <si>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</si>
  <si>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</si>
  <si>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</si>
  <si>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</si>
  <si>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</si>
  <si>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</si>
  <si>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</si>
  <si>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</si>
  <si>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</si>
  <si>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</si>
  <si>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</si>
  <si>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</si>
  <si>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</si>
  <si>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</si>
  <si>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</si>
  <si>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</si>
  <si>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</si>
  <si>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</si>
  <si>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</si>
  <si>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</si>
  <si>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</si>
  <si>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</si>
  <si>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</si>
  <si>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</si>
  <si>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</si>
  <si>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</si>
  <si>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</si>
  <si>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</si>
  <si>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</si>
  <si>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</si>
  <si>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</si>
  <si>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</si>
  <si>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</si>
  <si>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</si>
  <si>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</si>
  <si>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</si>
  <si>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</si>
  <si>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</si>
  <si>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</si>
  <si>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</si>
  <si>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</si>
  <si>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</si>
  <si>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</si>
  <si>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</si>
  <si>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</si>
  <si>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</si>
  <si>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</si>
  <si>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</si>
  <si>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</si>
  <si>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</si>
  <si>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</si>
  <si>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</si>
  <si>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</si>
  <si>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</si>
  <si>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</si>
  <si>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</si>
  <si>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</si>
  <si>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</si>
  <si>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</si>
  <si>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</si>
  <si>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</si>
  <si>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</si>
  <si>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</si>
  <si>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</si>
  <si>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</si>
  <si>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</si>
  <si>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</si>
  <si>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</si>
  <si>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</si>
  <si>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</si>
  <si>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</si>
  <si>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</si>
  <si>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</si>
  <si>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</si>
  <si>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</si>
  <si>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</si>
  <si>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</si>
  <si>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</si>
  <si>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</si>
  <si>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</si>
  <si>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</si>
  <si>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</si>
  <si>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</si>
  <si>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</si>
  <si>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</si>
  <si>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</si>
  <si>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</si>
  <si>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</si>
  <si>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</si>
  <si>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</si>
  <si>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</si>
  <si>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</si>
  <si>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</si>
  <si>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</si>
  <si>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</si>
  <si>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</si>
  <si>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</si>
  <si>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</si>
  <si>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</si>
  <si>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</si>
  <si>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</si>
  <si>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</si>
  <si>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</si>
  <si>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</si>
  <si>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</si>
  <si>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</si>
  <si>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</si>
  <si>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</si>
  <si>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</si>
  <si>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</si>
  <si>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</si>
  <si>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</si>
  <si>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</si>
  <si>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</si>
  <si>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</si>
  <si>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</si>
  <si>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</si>
  <si>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</si>
  <si>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</si>
  <si>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</si>
  <si>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</si>
  <si>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</si>
  <si>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</si>
  <si>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</si>
  <si>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</si>
  <si>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</si>
  <si>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</si>
  <si>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</si>
  <si>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</si>
  <si>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</si>
  <si>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</si>
  <si>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</si>
  <si>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</si>
  <si>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</si>
  <si>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</si>
  <si>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</si>
  <si>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</si>
  <si>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</si>
  <si>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</si>
  <si>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</si>
  <si>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</si>
  <si>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</si>
  <si>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</si>
  <si>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</si>
  <si>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</si>
  <si>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</si>
  <si>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</si>
  <si>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</si>
  <si>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</si>
  <si>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</si>
  <si>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</si>
  <si>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</si>
  <si>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</si>
  <si>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</si>
  <si>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</si>
  <si>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</si>
  <si>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</si>
  <si>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</si>
  <si>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</si>
  <si>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</si>
  <si>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</si>
  <si>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</si>
  <si>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</si>
  <si>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</si>
  <si>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</si>
  <si>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</si>
  <si>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</si>
  <si>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</si>
  <si>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</si>
  <si>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</si>
  <si>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</si>
  <si>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</si>
  <si>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</si>
  <si>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</si>
  <si>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</si>
  <si>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</si>
  <si>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</si>
  <si>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</si>
  <si>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</si>
  <si>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</si>
  <si>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</si>
  <si>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</si>
  <si>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</si>
  <si>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</si>
  <si>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</si>
  <si>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</si>
  <si>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</si>
  <si>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</si>
  <si>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</si>
  <si>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</si>
  <si>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</si>
  <si>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</si>
  <si>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</si>
  <si>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</si>
  <si>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</si>
  <si>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</si>
  <si>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</si>
  <si>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</si>
  <si>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</si>
  <si>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</si>
  <si>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</si>
  <si>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</si>
  <si>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</si>
  <si>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</si>
  <si>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</si>
  <si>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</si>
  <si>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</si>
  <si>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</si>
  <si>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</si>
  <si>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</si>
  <si>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</si>
  <si>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</si>
  <si>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</si>
  <si>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</si>
  <si>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</si>
  <si>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</si>
  <si>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</si>
  <si>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</si>
  <si>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</si>
  <si>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</si>
  <si>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</si>
  <si>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</si>
  <si>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</si>
  <si>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</si>
  <si>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</si>
  <si>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</si>
  <si>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</si>
  <si>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</si>
  <si>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</si>
  <si>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</si>
  <si>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</si>
  <si>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</si>
  <si>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</si>
  <si>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</si>
  <si>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</si>
  <si>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</si>
  <si>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</si>
  <si>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</si>
  <si>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</si>
  <si>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</si>
  <si>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</si>
  <si>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</si>
  <si>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</si>
  <si>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</si>
  <si>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</si>
  <si>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</si>
  <si>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</si>
  <si>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</si>
  <si>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</si>
  <si>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</si>
  <si>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</si>
  <si>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</si>
  <si>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</si>
  <si>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</si>
  <si>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</si>
  <si>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</si>
  <si>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</si>
  <si>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</si>
  <si>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</si>
  <si>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</si>
  <si>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</si>
  <si>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</si>
  <si>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</si>
  <si>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</si>
  <si>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</si>
  <si>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</si>
  <si>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</si>
  <si>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</si>
  <si>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</si>
  <si>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</si>
  <si>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</si>
  <si>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</si>
  <si>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</si>
  <si>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</si>
  <si>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</si>
  <si>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</si>
  <si>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</si>
  <si>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</si>
  <si>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</si>
  <si>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</si>
  <si>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</si>
  <si>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</si>
  <si>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</si>
  <si>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</si>
  <si>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</si>
  <si>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</si>
  <si>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</si>
  <si>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</si>
  <si>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</si>
  <si>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</si>
  <si>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</si>
  <si>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</si>
  <si>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</si>
  <si>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</si>
  <si>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</si>
  <si>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</si>
  <si>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</si>
  <si>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</si>
  <si>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</si>
  <si>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</si>
  <si>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</si>
  <si>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</si>
  <si>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</si>
  <si>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</si>
  <si>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</si>
  <si>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</si>
  <si>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</si>
  <si>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</si>
  <si>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</si>
  <si>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</si>
  <si>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</si>
  <si>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</si>
  <si>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</si>
  <si>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</si>
  <si>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</si>
  <si>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</si>
  <si>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</si>
  <si>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</si>
  <si>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</si>
  <si>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</si>
  <si>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</si>
  <si>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</si>
  <si>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</si>
  <si>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</si>
  <si>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</si>
  <si>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</si>
  <si>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</si>
  <si>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</si>
  <si>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</si>
  <si>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</si>
  <si>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</si>
  <si>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</si>
  <si>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</si>
  <si>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</si>
  <si>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</si>
  <si>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</si>
  <si>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</si>
  <si>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</si>
  <si>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</si>
  <si>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</si>
  <si>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</si>
  <si>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</si>
  <si>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</si>
  <si>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</si>
  <si>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</si>
  <si>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</si>
  <si>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</si>
  <si>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</si>
  <si>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</si>
  <si>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</si>
  <si>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</si>
  <si>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</si>
  <si>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</si>
  <si>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</si>
  <si>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</si>
  <si>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</si>
  <si>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</si>
  <si>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</si>
  <si>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</si>
  <si>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</si>
  <si>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</si>
  <si>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</si>
  <si>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</si>
  <si>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</si>
  <si>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</si>
  <si>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</si>
  <si>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</si>
  <si>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</si>
  <si>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</si>
  <si>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</si>
  <si>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</si>
  <si>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</si>
  <si>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</si>
  <si>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</si>
  <si>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</si>
  <si>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</si>
  <si>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</si>
  <si>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</si>
  <si>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</si>
  <si>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</si>
  <si>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</si>
  <si>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</si>
  <si>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</si>
  <si>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</si>
  <si>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</si>
  <si>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</si>
  <si>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</si>
  <si>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</si>
  <si>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</si>
  <si>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</si>
  <si>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</si>
  <si>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</si>
  <si>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</si>
  <si>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</si>
  <si>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</si>
  <si>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</si>
  <si>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</si>
  <si>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</si>
  <si>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</si>
  <si>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</si>
  <si>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</si>
  <si>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</si>
  <si>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</si>
  <si>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</si>
  <si>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</si>
  <si>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</si>
  <si>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</si>
  <si>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</si>
  <si>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</si>
  <si>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</si>
  <si>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</si>
  <si>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</si>
  <si>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</si>
  <si>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</si>
  <si>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</si>
  <si>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</si>
  <si>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</si>
  <si>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</si>
  <si>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</si>
  <si>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</si>
  <si>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</si>
  <si>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</si>
  <si>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</si>
  <si>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</si>
  <si>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</si>
  <si>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</si>
  <si>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</si>
  <si>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</si>
  <si>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</si>
  <si>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</si>
  <si>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</si>
  <si>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</si>
  <si>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</si>
  <si>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</si>
  <si>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</si>
  <si>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</si>
  <si>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</si>
  <si>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</si>
  <si>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</si>
  <si>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</si>
  <si>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</si>
  <si>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</si>
  <si>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</si>
  <si>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</si>
  <si>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</si>
  <si>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</si>
  <si>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</si>
  <si>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</si>
  <si>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</si>
  <si>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</si>
  <si>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</si>
  <si>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</si>
  <si>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</si>
  <si>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</si>
  <si>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</si>
  <si>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</si>
  <si>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</si>
  <si>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</si>
  <si>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</si>
  <si>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</si>
  <si>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</si>
  <si>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</si>
  <si>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</si>
  <si>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</si>
  <si>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</si>
  <si>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</si>
  <si>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</si>
  <si>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</si>
  <si>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</si>
  <si>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</si>
  <si>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</si>
  <si>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</si>
  <si>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</si>
  <si>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VINKOVCI</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</si>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</sst>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3"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6" fillId="0" borderId="43" xfId="0" applyFont="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5" fillId="5" borderId="42" xfId="0" applyFont="1" applyFill="1" applyBorder="1" applyAlignment="1" applyProtection="1">
      <alignment horizontal="left" vertical="center" wrapTex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44427911.070000008</v>
      </c>
      <c r="D2" s="7">
        <f>'PR-RAS'!E6</f>
        <v>50711134.82</v>
      </c>
      <c r="E2" s="7">
        <v>0</v>
      </c>
      <c r="F2" s="7">
        <v>0</v>
      </c>
      <c r="G2" s="8">
        <f t="shared" ref="G2:G274" si="0">(B2/1000)*(C2*1+D2*2)</f>
        <v>145850.18071000002</v>
      </c>
      <c r="H2" s="8">
        <f t="shared" ref="H2:H274" si="1">ABS(C2-ROUND(C2,0))+ABS(D2-ROUND(D2,0))</f>
        <v>0.2500000074505806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16182839.530000001</v>
      </c>
      <c r="D3" s="2">
        <f>'PR-RAS'!E7</f>
        <v>18397489.210000001</v>
      </c>
      <c r="E3" s="2">
        <v>0</v>
      </c>
      <c r="F3" s="2">
        <v>0</v>
      </c>
      <c r="G3" s="3">
        <f t="shared" si="0"/>
        <v>105955.63590000001</v>
      </c>
      <c r="H3" s="3">
        <f t="shared" si="1"/>
        <v>0.67999999970197678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15429574.09</v>
      </c>
      <c r="D4" s="2">
        <f>'PR-RAS'!E8</f>
        <v>17593633.990000002</v>
      </c>
      <c r="E4" s="2">
        <v>0</v>
      </c>
      <c r="F4" s="2">
        <v>0</v>
      </c>
      <c r="G4" s="3">
        <f t="shared" si="0"/>
        <v>151850.52621000004</v>
      </c>
      <c r="H4" s="3">
        <f t="shared" si="1"/>
        <v>9.9999997764825821E-2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13089539.449999999</v>
      </c>
      <c r="D5" s="2">
        <f>'PR-RAS'!E9</f>
        <v>15594396.58</v>
      </c>
      <c r="E5" s="2">
        <v>0</v>
      </c>
      <c r="F5" s="2">
        <v>0</v>
      </c>
      <c r="G5" s="3">
        <f t="shared" si="0"/>
        <v>177113.33043999999</v>
      </c>
      <c r="H5" s="3">
        <f t="shared" si="1"/>
        <v>0.86999999918043613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1347021.48</v>
      </c>
      <c r="D6" s="2">
        <f>'PR-RAS'!E10</f>
        <v>1427273.45</v>
      </c>
      <c r="E6" s="2">
        <v>0</v>
      </c>
      <c r="F6" s="2">
        <v>0</v>
      </c>
      <c r="G6" s="3">
        <f t="shared" si="0"/>
        <v>21007.841899999999</v>
      </c>
      <c r="H6" s="3">
        <f t="shared" si="1"/>
        <v>0.92999999993480742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542572.53</v>
      </c>
      <c r="D7" s="2">
        <f>'PR-RAS'!E11</f>
        <v>537539.11</v>
      </c>
      <c r="E7" s="2">
        <v>0</v>
      </c>
      <c r="F7" s="2">
        <v>0</v>
      </c>
      <c r="G7" s="3">
        <f t="shared" si="0"/>
        <v>9705.9045000000006</v>
      </c>
      <c r="H7" s="3">
        <f t="shared" si="1"/>
        <v>0.57999999995809048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1331155.75</v>
      </c>
      <c r="D8" s="2">
        <f>'PR-RAS'!E12</f>
        <v>1383517.12</v>
      </c>
      <c r="E8" s="2">
        <v>0</v>
      </c>
      <c r="F8" s="2">
        <v>0</v>
      </c>
      <c r="G8" s="3">
        <f t="shared" si="0"/>
        <v>28687.329930000004</v>
      </c>
      <c r="H8" s="3">
        <f t="shared" si="1"/>
        <v>0.37000000011175871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27153.3</v>
      </c>
      <c r="D9" s="2">
        <f>'PR-RAS'!E13</f>
        <v>409842.99</v>
      </c>
      <c r="E9" s="2">
        <v>0</v>
      </c>
      <c r="F9" s="2">
        <v>0</v>
      </c>
      <c r="G9" s="3">
        <f t="shared" si="0"/>
        <v>6774.7142400000002</v>
      </c>
      <c r="H9" s="3">
        <f t="shared" si="1"/>
        <v>0.31000000000858563</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11348.62</v>
      </c>
      <c r="E10" s="2">
        <v>0</v>
      </c>
      <c r="F10" s="2">
        <v>0</v>
      </c>
      <c r="G10" s="3">
        <f t="shared" si="0"/>
        <v>204.27516</v>
      </c>
      <c r="H10" s="3">
        <f t="shared" si="1"/>
        <v>0.37999999999919964</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907868.42</v>
      </c>
      <c r="D11" s="2">
        <f>'PR-RAS'!E15</f>
        <v>1770283.88</v>
      </c>
      <c r="E11" s="2">
        <v>0</v>
      </c>
      <c r="F11" s="2">
        <v>0</v>
      </c>
      <c r="G11" s="3">
        <f t="shared" si="0"/>
        <v>44484.361799999999</v>
      </c>
      <c r="H11" s="3">
        <f t="shared" si="1"/>
        <v>0.54000000015366822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748717.39</v>
      </c>
      <c r="D19" s="2">
        <f>'PR-RAS'!E23</f>
        <v>797578.22000000009</v>
      </c>
      <c r="E19" s="2">
        <v>0</v>
      </c>
      <c r="F19" s="2">
        <v>0</v>
      </c>
      <c r="G19" s="3">
        <f t="shared" si="0"/>
        <v>42189.728940000001</v>
      </c>
      <c r="H19" s="3">
        <f t="shared" si="1"/>
        <v>0.61000000010244548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9233.93</v>
      </c>
      <c r="E20" s="2">
        <v>0</v>
      </c>
      <c r="F20" s="2">
        <v>0</v>
      </c>
      <c r="G20" s="3">
        <f t="shared" si="0"/>
        <v>350.88934</v>
      </c>
      <c r="H20" s="3">
        <f t="shared" si="1"/>
        <v>6.9999999999708962E-2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748717.39</v>
      </c>
      <c r="D23" s="2">
        <f>'PR-RAS'!E27</f>
        <v>788344.29</v>
      </c>
      <c r="E23" s="2">
        <v>0</v>
      </c>
      <c r="F23" s="2">
        <v>0</v>
      </c>
      <c r="G23" s="3">
        <f t="shared" si="0"/>
        <v>51158.931340000003</v>
      </c>
      <c r="H23" s="3">
        <f t="shared" si="1"/>
        <v>0.68000000005122274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4548.05</v>
      </c>
      <c r="D25" s="2">
        <f>'PR-RAS'!E29</f>
        <v>6277</v>
      </c>
      <c r="E25" s="2">
        <v>0</v>
      </c>
      <c r="F25" s="2">
        <v>0</v>
      </c>
      <c r="G25" s="3">
        <f t="shared" si="0"/>
        <v>410.44920000000002</v>
      </c>
      <c r="H25" s="3">
        <f t="shared" si="1"/>
        <v>5.0000000000181899E-2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2758.52</v>
      </c>
      <c r="D27" s="2">
        <f>'PR-RAS'!E31</f>
        <v>4543.88</v>
      </c>
      <c r="E27" s="2">
        <v>0</v>
      </c>
      <c r="F27" s="2">
        <v>0</v>
      </c>
      <c r="G27" s="3">
        <f t="shared" si="0"/>
        <v>308.00328000000002</v>
      </c>
      <c r="H27" s="3">
        <f t="shared" si="1"/>
        <v>0.59999999999990905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1789.53</v>
      </c>
      <c r="D29" s="2">
        <f>'PR-RAS'!E33</f>
        <v>1733.12</v>
      </c>
      <c r="E29" s="2">
        <v>0</v>
      </c>
      <c r="F29" s="2">
        <v>0</v>
      </c>
      <c r="G29" s="3">
        <f t="shared" si="0"/>
        <v>147.16155999999998</v>
      </c>
      <c r="H29" s="3">
        <f t="shared" si="1"/>
        <v>0.58999999999991815</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21752191.82</v>
      </c>
      <c r="D45" s="2">
        <f>'PR-RAS'!E49</f>
        <v>26694516.93</v>
      </c>
      <c r="E45" s="2">
        <v>0</v>
      </c>
      <c r="F45" s="2">
        <v>0</v>
      </c>
      <c r="G45" s="3">
        <f t="shared" si="0"/>
        <v>3306213.92992</v>
      </c>
      <c r="H45" s="3">
        <f t="shared" si="1"/>
        <v>0.25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1002671.55</v>
      </c>
      <c r="D49" s="2">
        <f>'PR-RAS'!E53</f>
        <v>3564</v>
      </c>
      <c r="E49" s="2">
        <v>0</v>
      </c>
      <c r="F49" s="2">
        <v>0</v>
      </c>
      <c r="G49" s="3">
        <f t="shared" si="0"/>
        <v>48470.378400000001</v>
      </c>
      <c r="H49" s="3">
        <f t="shared" si="1"/>
        <v>0.44999999995343387</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3564</v>
      </c>
      <c r="E50" s="2">
        <v>0</v>
      </c>
      <c r="F50" s="2">
        <v>0</v>
      </c>
      <c r="G50" s="3">
        <f t="shared" si="0"/>
        <v>349.27199999999999</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1002671.55</v>
      </c>
      <c r="D53" s="2">
        <f>'PR-RAS'!E57</f>
        <v>0</v>
      </c>
      <c r="E53" s="2">
        <v>0</v>
      </c>
      <c r="F53" s="2">
        <v>0</v>
      </c>
      <c r="G53" s="3">
        <f t="shared" si="0"/>
        <v>52138.920599999998</v>
      </c>
      <c r="H53" s="3">
        <f t="shared" si="1"/>
        <v>0.44999999995343387</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4775720.99</v>
      </c>
      <c r="D54" s="2">
        <f>'PR-RAS'!E58</f>
        <v>1053303.6300000001</v>
      </c>
      <c r="E54" s="2">
        <v>0</v>
      </c>
      <c r="F54" s="2">
        <v>0</v>
      </c>
      <c r="G54" s="3">
        <f t="shared" si="0"/>
        <v>364763.39724999998</v>
      </c>
      <c r="H54" s="3">
        <f t="shared" si="1"/>
        <v>0.37999999965541065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4134614.3</v>
      </c>
      <c r="D55" s="2">
        <f>'PR-RAS'!E59</f>
        <v>933608.3</v>
      </c>
      <c r="E55" s="2">
        <v>0</v>
      </c>
      <c r="F55" s="2">
        <v>0</v>
      </c>
      <c r="G55" s="3">
        <f t="shared" si="0"/>
        <v>324098.86860000005</v>
      </c>
      <c r="H55" s="3">
        <f t="shared" si="1"/>
        <v>0.59999999986030161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641106.68999999994</v>
      </c>
      <c r="D56" s="2">
        <f>'PR-RAS'!E60</f>
        <v>119695.33</v>
      </c>
      <c r="E56" s="2">
        <v>0</v>
      </c>
      <c r="F56" s="2">
        <v>0</v>
      </c>
      <c r="G56" s="3">
        <f t="shared" si="0"/>
        <v>48427.354249999997</v>
      </c>
      <c r="H56" s="3">
        <f t="shared" si="1"/>
        <v>0.64000000005762558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568513.54</v>
      </c>
      <c r="D57" s="2">
        <f>'PR-RAS'!E61</f>
        <v>831849.59000000008</v>
      </c>
      <c r="E57" s="2">
        <v>0</v>
      </c>
      <c r="F57" s="2">
        <v>0</v>
      </c>
      <c r="G57" s="3">
        <f t="shared" si="0"/>
        <v>125003.91232000002</v>
      </c>
      <c r="H57" s="3">
        <f t="shared" si="1"/>
        <v>0.86999999987892807</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341069.21</v>
      </c>
      <c r="D58" s="2">
        <f>'PR-RAS'!E62</f>
        <v>341623.75</v>
      </c>
      <c r="E58" s="2">
        <v>0</v>
      </c>
      <c r="F58" s="2">
        <v>0</v>
      </c>
      <c r="G58" s="3">
        <f t="shared" si="0"/>
        <v>58386.052470000002</v>
      </c>
      <c r="H58" s="3">
        <f t="shared" si="1"/>
        <v>0.46000000002095476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227444.33</v>
      </c>
      <c r="D59" s="2">
        <f>'PR-RAS'!E63</f>
        <v>490225.84</v>
      </c>
      <c r="E59" s="2">
        <v>0</v>
      </c>
      <c r="F59" s="2">
        <v>0</v>
      </c>
      <c r="G59" s="3">
        <f t="shared" si="0"/>
        <v>70057.968580000001</v>
      </c>
      <c r="H59" s="3">
        <f t="shared" si="1"/>
        <v>0.48999999996158294</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791237.74</v>
      </c>
      <c r="D60" s="2">
        <f>'PR-RAS'!E64</f>
        <v>4167648.69</v>
      </c>
      <c r="E60" s="2">
        <v>0</v>
      </c>
      <c r="F60" s="2">
        <v>0</v>
      </c>
      <c r="G60" s="3">
        <f t="shared" si="0"/>
        <v>538465.57207999995</v>
      </c>
      <c r="H60" s="3">
        <f t="shared" si="1"/>
        <v>0.57000000006519258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791237.74</v>
      </c>
      <c r="D61" s="2">
        <f>'PR-RAS'!E65</f>
        <v>778914.5</v>
      </c>
      <c r="E61" s="2">
        <v>0</v>
      </c>
      <c r="F61" s="2">
        <v>0</v>
      </c>
      <c r="G61" s="3">
        <f t="shared" si="0"/>
        <v>140944.00440000001</v>
      </c>
      <c r="H61" s="3">
        <f t="shared" si="1"/>
        <v>0.76000000000931323</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3388734.19</v>
      </c>
      <c r="E63" s="2">
        <v>0</v>
      </c>
      <c r="F63" s="2">
        <v>0</v>
      </c>
      <c r="G63" s="3">
        <f>(B63/1000)*(C63*1+D63*2)</f>
        <v>420203.03956</v>
      </c>
      <c r="H63" s="3">
        <f>ABS(C63-ROUND(C63,0))+ABS(D63-ROUND(D63,0))</f>
        <v>0.18999999994412065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13297541.129999999</v>
      </c>
      <c r="D64" s="2">
        <f>'PR-RAS'!E68</f>
        <v>14479027.51</v>
      </c>
      <c r="E64" s="2">
        <v>0</v>
      </c>
      <c r="F64" s="2">
        <v>0</v>
      </c>
      <c r="G64" s="3">
        <f t="shared" si="0"/>
        <v>2662102.5574499997</v>
      </c>
      <c r="H64" s="3">
        <f t="shared" si="1"/>
        <v>0.61999999918043613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13113863.789999999</v>
      </c>
      <c r="D65" s="2">
        <f>'PR-RAS'!E69</f>
        <v>14240011.699999999</v>
      </c>
      <c r="E65" s="2">
        <v>0</v>
      </c>
      <c r="F65" s="2">
        <v>0</v>
      </c>
      <c r="G65" s="3">
        <f t="shared" si="0"/>
        <v>2662008.7801600001</v>
      </c>
      <c r="H65" s="3">
        <f t="shared" si="1"/>
        <v>0.51000000163912773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183677.34</v>
      </c>
      <c r="D66" s="2">
        <f>'PR-RAS'!E70</f>
        <v>239015.81</v>
      </c>
      <c r="E66" s="2">
        <v>0</v>
      </c>
      <c r="F66" s="2">
        <v>0</v>
      </c>
      <c r="G66" s="3">
        <f t="shared" si="0"/>
        <v>43011.082399999999</v>
      </c>
      <c r="H66" s="3">
        <f t="shared" si="1"/>
        <v>0.52999999999883585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1316506.8700000001</v>
      </c>
      <c r="D70" s="2">
        <f>'PR-RAS'!E74</f>
        <v>6159123.5099999998</v>
      </c>
      <c r="E70" s="2">
        <v>0</v>
      </c>
      <c r="F70" s="2">
        <v>0</v>
      </c>
      <c r="G70" s="3">
        <f t="shared" si="0"/>
        <v>940798.01841000014</v>
      </c>
      <c r="H70" s="3">
        <f t="shared" si="1"/>
        <v>0.62000000011175871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740200.56</v>
      </c>
      <c r="D71" s="2">
        <f>'PR-RAS'!E75</f>
        <v>1135505.8500000001</v>
      </c>
      <c r="E71" s="2">
        <v>0</v>
      </c>
      <c r="F71" s="2">
        <v>0</v>
      </c>
      <c r="G71" s="3">
        <f t="shared" si="0"/>
        <v>210784.85820000005</v>
      </c>
      <c r="H71" s="3">
        <f t="shared" si="1"/>
        <v>0.58999999985098839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576306.31000000006</v>
      </c>
      <c r="D72" s="2">
        <f>'PR-RAS'!E76</f>
        <v>5023617.66</v>
      </c>
      <c r="E72" s="2">
        <v>0</v>
      </c>
      <c r="F72" s="2">
        <v>0</v>
      </c>
      <c r="G72" s="3">
        <f t="shared" si="0"/>
        <v>754271.45573000005</v>
      </c>
      <c r="H72" s="3">
        <f t="shared" si="1"/>
        <v>0.64999999990686774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970632.55999999994</v>
      </c>
      <c r="D78" s="2">
        <f>'PR-RAS'!E82</f>
        <v>1470997.9200000002</v>
      </c>
      <c r="E78" s="2">
        <v>0</v>
      </c>
      <c r="F78" s="2">
        <v>0</v>
      </c>
      <c r="G78" s="3">
        <f t="shared" si="0"/>
        <v>301272.38680000004</v>
      </c>
      <c r="H78" s="3">
        <f t="shared" si="1"/>
        <v>0.51999999990221113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17895.87</v>
      </c>
      <c r="D79" s="2">
        <f>'PR-RAS'!E83</f>
        <v>12872.95</v>
      </c>
      <c r="E79" s="2">
        <v>0</v>
      </c>
      <c r="F79" s="2">
        <v>0</v>
      </c>
      <c r="G79" s="3">
        <f t="shared" si="0"/>
        <v>3404.0580600000003</v>
      </c>
      <c r="H79" s="3">
        <f t="shared" si="1"/>
        <v>0.18000000000029104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192.11</v>
      </c>
      <c r="D81" s="2">
        <f>'PR-RAS'!E85</f>
        <v>195.86</v>
      </c>
      <c r="E81" s="2">
        <v>0</v>
      </c>
      <c r="F81" s="2">
        <v>0</v>
      </c>
      <c r="G81" s="3">
        <f t="shared" si="0"/>
        <v>46.706400000000002</v>
      </c>
      <c r="H81" s="3">
        <f t="shared" si="1"/>
        <v>0.25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17703.759999999998</v>
      </c>
      <c r="D82" s="2">
        <f>'PR-RAS'!E86</f>
        <v>12677.09</v>
      </c>
      <c r="E82" s="2">
        <v>0</v>
      </c>
      <c r="F82" s="2">
        <v>0</v>
      </c>
      <c r="G82" s="3">
        <f t="shared" si="0"/>
        <v>3487.6931400000003</v>
      </c>
      <c r="H82" s="3">
        <f t="shared" si="1"/>
        <v>0.33000000000174623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952736.69</v>
      </c>
      <c r="D87" s="2">
        <f>'PR-RAS'!E91</f>
        <v>1458124.9700000002</v>
      </c>
      <c r="E87" s="2">
        <v>0</v>
      </c>
      <c r="F87" s="2">
        <v>0</v>
      </c>
      <c r="G87" s="3">
        <f t="shared" si="0"/>
        <v>332732.85018000001</v>
      </c>
      <c r="H87" s="3">
        <f t="shared" si="1"/>
        <v>0.33999999985098839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117663.69</v>
      </c>
      <c r="D88" s="2">
        <f>'PR-RAS'!E92</f>
        <v>169083.26</v>
      </c>
      <c r="E88" s="2">
        <v>0</v>
      </c>
      <c r="F88" s="2">
        <v>0</v>
      </c>
      <c r="G88" s="3">
        <f t="shared" si="0"/>
        <v>39657.22827</v>
      </c>
      <c r="H88" s="3">
        <f t="shared" si="1"/>
        <v>0.57000000000698492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603376.43999999994</v>
      </c>
      <c r="D89" s="2">
        <f>'PR-RAS'!E93</f>
        <v>601244.55000000005</v>
      </c>
      <c r="E89" s="2">
        <v>0</v>
      </c>
      <c r="F89" s="2">
        <v>0</v>
      </c>
      <c r="G89" s="3">
        <f t="shared" si="0"/>
        <v>158916.16751999999</v>
      </c>
      <c r="H89" s="3">
        <f t="shared" si="1"/>
        <v>0.88999999989755452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231696.56</v>
      </c>
      <c r="D90" s="2">
        <f>'PR-RAS'!E94</f>
        <v>687797.16</v>
      </c>
      <c r="E90" s="2">
        <v>0</v>
      </c>
      <c r="F90" s="2">
        <v>0</v>
      </c>
      <c r="G90" s="3">
        <f t="shared" si="0"/>
        <v>143048.88832</v>
      </c>
      <c r="H90" s="3">
        <f t="shared" si="1"/>
        <v>0.6000000000349246</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3778512.54</v>
      </c>
      <c r="D102" s="2">
        <f>'PR-RAS'!E106</f>
        <v>3410624.36</v>
      </c>
      <c r="E102" s="2">
        <v>0</v>
      </c>
      <c r="F102" s="2">
        <v>0</v>
      </c>
      <c r="G102" s="3">
        <f t="shared" si="0"/>
        <v>1070575.88726</v>
      </c>
      <c r="H102" s="3">
        <f t="shared" si="1"/>
        <v>0.81999999983236194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69385.75</v>
      </c>
      <c r="D103" s="2">
        <f>'PR-RAS'!E107</f>
        <v>73837.52</v>
      </c>
      <c r="E103" s="2">
        <v>0</v>
      </c>
      <c r="F103" s="2">
        <v>0</v>
      </c>
      <c r="G103" s="3">
        <f t="shared" si="0"/>
        <v>22140.200580000001</v>
      </c>
      <c r="H103" s="3">
        <f t="shared" si="1"/>
        <v>0.72999999999592546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50736.14</v>
      </c>
      <c r="D105" s="2">
        <f>'PR-RAS'!E109</f>
        <v>46065.62</v>
      </c>
      <c r="E105" s="2">
        <v>0</v>
      </c>
      <c r="F105" s="2">
        <v>0</v>
      </c>
      <c r="G105" s="3">
        <f t="shared" si="0"/>
        <v>14858.20752</v>
      </c>
      <c r="H105" s="3">
        <f t="shared" si="1"/>
        <v>0.51999999999679858</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6561.05</v>
      </c>
      <c r="D106" s="2">
        <f>'PR-RAS'!E110</f>
        <v>11857.05</v>
      </c>
      <c r="E106" s="2">
        <v>0</v>
      </c>
      <c r="F106" s="2">
        <v>0</v>
      </c>
      <c r="G106" s="3">
        <f t="shared" si="0"/>
        <v>3178.8907499999996</v>
      </c>
      <c r="H106" s="3">
        <f t="shared" si="1"/>
        <v>9.9999999999454303E-2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12088.56</v>
      </c>
      <c r="D107" s="2">
        <f>'PR-RAS'!E111</f>
        <v>15914.85</v>
      </c>
      <c r="E107" s="2">
        <v>0</v>
      </c>
      <c r="F107" s="2">
        <v>0</v>
      </c>
      <c r="G107" s="3">
        <f t="shared" si="0"/>
        <v>4655.3355600000004</v>
      </c>
      <c r="H107" s="3">
        <f t="shared" si="1"/>
        <v>0.59000000000014552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1521143.8199999998</v>
      </c>
      <c r="D108" s="2">
        <f>'PR-RAS'!E112</f>
        <v>1211631.92</v>
      </c>
      <c r="E108" s="2">
        <v>0</v>
      </c>
      <c r="F108" s="2">
        <v>0</v>
      </c>
      <c r="G108" s="3">
        <f t="shared" si="0"/>
        <v>422051.61961999995</v>
      </c>
      <c r="H108" s="3">
        <f t="shared" si="1"/>
        <v>0.26000000024214387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547961.44999999995</v>
      </c>
      <c r="D111" s="2">
        <f>'PR-RAS'!E115</f>
        <v>67034.509999999995</v>
      </c>
      <c r="E111" s="2">
        <v>0</v>
      </c>
      <c r="F111" s="2">
        <v>0</v>
      </c>
      <c r="G111" s="3">
        <f t="shared" si="0"/>
        <v>75023.351699999999</v>
      </c>
      <c r="H111" s="3">
        <f t="shared" si="1"/>
        <v>0.93999999995867256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973182.37</v>
      </c>
      <c r="D113" s="2">
        <f>'PR-RAS'!E117</f>
        <v>1144597.4099999999</v>
      </c>
      <c r="E113" s="2">
        <v>0</v>
      </c>
      <c r="F113" s="2">
        <v>0</v>
      </c>
      <c r="G113" s="3">
        <f t="shared" si="0"/>
        <v>365386.24527999997</v>
      </c>
      <c r="H113" s="3">
        <f t="shared" si="1"/>
        <v>0.77999999991152436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2187982.9700000002</v>
      </c>
      <c r="D116" s="2">
        <f>'PR-RAS'!E120</f>
        <v>2125154.92</v>
      </c>
      <c r="E116" s="2">
        <v>0</v>
      </c>
      <c r="F116" s="2">
        <v>0</v>
      </c>
      <c r="G116" s="3">
        <f t="shared" si="0"/>
        <v>740403.67315000005</v>
      </c>
      <c r="H116" s="3">
        <f t="shared" si="1"/>
        <v>0.10999999986961484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514078.42</v>
      </c>
      <c r="D117" s="2">
        <f>'PR-RAS'!E121</f>
        <v>516113.93</v>
      </c>
      <c r="E117" s="2">
        <v>0</v>
      </c>
      <c r="F117" s="2">
        <v>0</v>
      </c>
      <c r="G117" s="3">
        <f t="shared" si="0"/>
        <v>179371.52848000001</v>
      </c>
      <c r="H117" s="3">
        <f t="shared" si="1"/>
        <v>0.48999999999068677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1673904.55</v>
      </c>
      <c r="D118" s="2">
        <f>'PR-RAS'!E122</f>
        <v>1609040.99</v>
      </c>
      <c r="E118" s="2">
        <v>0</v>
      </c>
      <c r="F118" s="2">
        <v>0</v>
      </c>
      <c r="G118" s="3">
        <f t="shared" si="0"/>
        <v>572362.42401000008</v>
      </c>
      <c r="H118" s="3">
        <f t="shared" si="1"/>
        <v>0.4599999999627471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874797.84000000008</v>
      </c>
      <c r="D121" s="2">
        <f>'PR-RAS'!E125</f>
        <v>682253.73</v>
      </c>
      <c r="E121" s="2">
        <v>0</v>
      </c>
      <c r="F121" s="2">
        <v>0</v>
      </c>
      <c r="G121" s="3">
        <f t="shared" si="0"/>
        <v>268716.63599999994</v>
      </c>
      <c r="H121" s="3">
        <f t="shared" si="1"/>
        <v>0.42999999993480742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386813.5</v>
      </c>
      <c r="D122" s="2">
        <f>'PR-RAS'!E126</f>
        <v>453210.79000000004</v>
      </c>
      <c r="E122" s="2">
        <v>0</v>
      </c>
      <c r="F122" s="2">
        <v>0</v>
      </c>
      <c r="G122" s="3">
        <f t="shared" si="0"/>
        <v>156481.44468000002</v>
      </c>
      <c r="H122" s="3">
        <f t="shared" si="1"/>
        <v>0.7099999999627471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14709.81</v>
      </c>
      <c r="D123" s="2">
        <f>'PR-RAS'!E127</f>
        <v>68296.95</v>
      </c>
      <c r="E123" s="2">
        <v>0</v>
      </c>
      <c r="F123" s="2">
        <v>0</v>
      </c>
      <c r="G123" s="3">
        <f t="shared" si="0"/>
        <v>18459.052619999999</v>
      </c>
      <c r="H123" s="3">
        <f t="shared" si="1"/>
        <v>0.2400000000034197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372103.69</v>
      </c>
      <c r="D124" s="2">
        <f>'PR-RAS'!E128</f>
        <v>384913.84</v>
      </c>
      <c r="E124" s="2">
        <v>0</v>
      </c>
      <c r="F124" s="2">
        <v>0</v>
      </c>
      <c r="G124" s="3">
        <f t="shared" si="0"/>
        <v>140457.55851</v>
      </c>
      <c r="H124" s="3">
        <f t="shared" si="1"/>
        <v>0.46999999997206032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487984.34</v>
      </c>
      <c r="D125" s="2">
        <f>'PR-RAS'!E129</f>
        <v>229042.94</v>
      </c>
      <c r="E125" s="2">
        <v>0</v>
      </c>
      <c r="F125" s="2">
        <v>0</v>
      </c>
      <c r="G125" s="3">
        <f t="shared" si="0"/>
        <v>117312.70728</v>
      </c>
      <c r="H125" s="3">
        <f t="shared" si="1"/>
        <v>0.40000000002328306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43702.31</v>
      </c>
      <c r="D126" s="2">
        <f>'PR-RAS'!E130</f>
        <v>24149</v>
      </c>
      <c r="E126" s="2">
        <v>0</v>
      </c>
      <c r="F126" s="2">
        <v>0</v>
      </c>
      <c r="G126" s="3">
        <f t="shared" si="0"/>
        <v>11500.03875</v>
      </c>
      <c r="H126" s="3">
        <f t="shared" si="1"/>
        <v>0.30999999999767169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444282.03</v>
      </c>
      <c r="D127" s="2">
        <f>'PR-RAS'!E131</f>
        <v>204893.94</v>
      </c>
      <c r="E127" s="2">
        <v>0</v>
      </c>
      <c r="F127" s="2">
        <v>0</v>
      </c>
      <c r="G127" s="3">
        <f t="shared" si="0"/>
        <v>107612.80866000001</v>
      </c>
      <c r="H127" s="3">
        <f t="shared" si="1"/>
        <v>9.0000000025611371E-2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868936.78</v>
      </c>
      <c r="D136" s="2">
        <f>'PR-RAS'!E140</f>
        <v>55252.67</v>
      </c>
      <c r="E136" s="2">
        <v>0</v>
      </c>
      <c r="F136" s="2">
        <v>0</v>
      </c>
      <c r="G136" s="3">
        <f t="shared" si="0"/>
        <v>132224.6862</v>
      </c>
      <c r="H136" s="3">
        <f t="shared" si="1"/>
        <v>0.54999999997380655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823775.67</v>
      </c>
      <c r="D137" s="2">
        <f>'PR-RAS'!E141</f>
        <v>20417.25</v>
      </c>
      <c r="E137" s="2">
        <v>0</v>
      </c>
      <c r="F137" s="2">
        <v>0</v>
      </c>
      <c r="G137" s="3">
        <f t="shared" si="0"/>
        <v>117586.98312000002</v>
      </c>
      <c r="H137" s="3">
        <f t="shared" si="1"/>
        <v>0.57999999995809048</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823775.67</v>
      </c>
      <c r="D146" s="2">
        <f>'PR-RAS'!E150</f>
        <v>20417.25</v>
      </c>
      <c r="E146" s="2">
        <v>0</v>
      </c>
      <c r="F146" s="2">
        <v>0</v>
      </c>
      <c r="G146" s="3">
        <f t="shared" si="0"/>
        <v>125368.47465</v>
      </c>
      <c r="H146" s="3">
        <f t="shared" si="1"/>
        <v>0.57999999995809048</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45161.11</v>
      </c>
      <c r="D147" s="2">
        <f>'PR-RAS'!E151</f>
        <v>34835.42</v>
      </c>
      <c r="E147" s="2">
        <v>0</v>
      </c>
      <c r="F147" s="2">
        <v>0</v>
      </c>
      <c r="G147" s="3">
        <f t="shared" si="0"/>
        <v>16765.464699999997</v>
      </c>
      <c r="H147" s="3">
        <f t="shared" si="1"/>
        <v>0.52999999999883585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39440745.339999996</v>
      </c>
      <c r="D148" s="2">
        <f>'PR-RAS'!E152</f>
        <v>45567834.889999993</v>
      </c>
      <c r="E148" s="2">
        <v>0</v>
      </c>
      <c r="F148" s="2">
        <v>0</v>
      </c>
      <c r="G148" s="3">
        <f t="shared" si="0"/>
        <v>19194733.022639994</v>
      </c>
      <c r="H148" s="3">
        <f t="shared" si="1"/>
        <v>0.45000000298023224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20460940.479999997</v>
      </c>
      <c r="D149" s="2">
        <f>'PR-RAS'!E153</f>
        <v>25767587.27</v>
      </c>
      <c r="E149" s="2">
        <v>0</v>
      </c>
      <c r="F149" s="2">
        <v>0</v>
      </c>
      <c r="G149" s="3">
        <f t="shared" si="0"/>
        <v>10655425.02296</v>
      </c>
      <c r="H149" s="3">
        <f t="shared" si="1"/>
        <v>0.7499999962747097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16609239.689999999</v>
      </c>
      <c r="D150" s="2">
        <f>'PR-RAS'!E154</f>
        <v>21148748.25</v>
      </c>
      <c r="E150" s="2">
        <v>0</v>
      </c>
      <c r="F150" s="2">
        <v>0</v>
      </c>
      <c r="G150" s="3">
        <f t="shared" si="0"/>
        <v>8777103.6923099998</v>
      </c>
      <c r="H150" s="3">
        <f t="shared" si="1"/>
        <v>0.56000000052154064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16242169.48</v>
      </c>
      <c r="D151" s="2">
        <f>'PR-RAS'!E155</f>
        <v>20652849.870000001</v>
      </c>
      <c r="E151" s="2">
        <v>0</v>
      </c>
      <c r="F151" s="2">
        <v>0</v>
      </c>
      <c r="G151" s="3">
        <f t="shared" si="0"/>
        <v>8632180.3829999994</v>
      </c>
      <c r="H151" s="3">
        <f t="shared" si="1"/>
        <v>0.60999999940395355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168538.09</v>
      </c>
      <c r="D153" s="2">
        <f>'PR-RAS'!E157</f>
        <v>242496.41</v>
      </c>
      <c r="E153" s="2">
        <v>0</v>
      </c>
      <c r="F153" s="2">
        <v>0</v>
      </c>
      <c r="G153" s="3">
        <f t="shared" si="0"/>
        <v>99336.698319999996</v>
      </c>
      <c r="H153" s="3">
        <f t="shared" si="1"/>
        <v>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198532.12</v>
      </c>
      <c r="D154" s="2">
        <f>'PR-RAS'!E158</f>
        <v>253401.97</v>
      </c>
      <c r="E154" s="2">
        <v>0</v>
      </c>
      <c r="F154" s="2">
        <v>0</v>
      </c>
      <c r="G154" s="3">
        <f t="shared" si="0"/>
        <v>107916.41718</v>
      </c>
      <c r="H154" s="3">
        <f t="shared" si="1"/>
        <v>0.14999999999417923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1121199.23</v>
      </c>
      <c r="D155" s="2">
        <f>'PR-RAS'!E159</f>
        <v>1149584.5</v>
      </c>
      <c r="E155" s="2">
        <v>0</v>
      </c>
      <c r="F155" s="2">
        <v>0</v>
      </c>
      <c r="G155" s="3">
        <f t="shared" si="0"/>
        <v>526736.70741999999</v>
      </c>
      <c r="H155" s="3">
        <f t="shared" si="1"/>
        <v>0.72999999998137355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2730501.56</v>
      </c>
      <c r="D156" s="2">
        <f>'PR-RAS'!E160</f>
        <v>3469254.52</v>
      </c>
      <c r="E156" s="2">
        <v>0</v>
      </c>
      <c r="F156" s="2">
        <v>0</v>
      </c>
      <c r="G156" s="3">
        <f t="shared" si="0"/>
        <v>1498696.6429999999</v>
      </c>
      <c r="H156" s="3">
        <f t="shared" si="1"/>
        <v>0.91999999992549419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58171.02</v>
      </c>
      <c r="D157" s="2">
        <f>'PR-RAS'!E161</f>
        <v>72008.73</v>
      </c>
      <c r="E157" s="2">
        <v>0</v>
      </c>
      <c r="F157" s="2">
        <v>0</v>
      </c>
      <c r="G157" s="3">
        <f t="shared" si="0"/>
        <v>31541.402879999998</v>
      </c>
      <c r="H157" s="3">
        <f t="shared" si="1"/>
        <v>0.29000000000087311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2672330.54</v>
      </c>
      <c r="D158" s="2">
        <f>'PR-RAS'!E162</f>
        <v>3397245.79</v>
      </c>
      <c r="E158" s="2">
        <v>0</v>
      </c>
      <c r="F158" s="2">
        <v>0</v>
      </c>
      <c r="G158" s="3">
        <f t="shared" si="0"/>
        <v>1486291.0728400003</v>
      </c>
      <c r="H158" s="3">
        <f t="shared" si="1"/>
        <v>0.66999999992549419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8657598.9199999999</v>
      </c>
      <c r="D160" s="2">
        <f>'PR-RAS'!E164</f>
        <v>9940180.1999999974</v>
      </c>
      <c r="E160" s="2">
        <v>0</v>
      </c>
      <c r="F160" s="2">
        <v>0</v>
      </c>
      <c r="G160" s="3">
        <f t="shared" si="0"/>
        <v>4537535.5318799987</v>
      </c>
      <c r="H160" s="3">
        <f t="shared" si="1"/>
        <v>0.2799999974668026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657136.5</v>
      </c>
      <c r="D161" s="2">
        <f>'PR-RAS'!E165</f>
        <v>764236.66</v>
      </c>
      <c r="E161" s="2">
        <v>0</v>
      </c>
      <c r="F161" s="2">
        <v>0</v>
      </c>
      <c r="G161" s="3">
        <f t="shared" si="0"/>
        <v>349697.57120000006</v>
      </c>
      <c r="H161" s="3">
        <f t="shared" si="1"/>
        <v>0.83999999996740371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173064.83</v>
      </c>
      <c r="D162" s="2">
        <f>'PR-RAS'!E166</f>
        <v>172650.44</v>
      </c>
      <c r="E162" s="2">
        <v>0</v>
      </c>
      <c r="F162" s="2">
        <v>0</v>
      </c>
      <c r="G162" s="3">
        <f t="shared" si="0"/>
        <v>83456.879309999989</v>
      </c>
      <c r="H162" s="3">
        <f t="shared" si="1"/>
        <v>0.61000000001513399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438428.93</v>
      </c>
      <c r="D163" s="2">
        <f>'PR-RAS'!E167</f>
        <v>536713.59</v>
      </c>
      <c r="E163" s="2">
        <v>0</v>
      </c>
      <c r="F163" s="2">
        <v>0</v>
      </c>
      <c r="G163" s="3">
        <f t="shared" si="0"/>
        <v>244920.68982</v>
      </c>
      <c r="H163" s="3">
        <f t="shared" si="1"/>
        <v>0.48000000003958121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40633.120000000003</v>
      </c>
      <c r="D164" s="2">
        <f>'PR-RAS'!E168</f>
        <v>50626.95</v>
      </c>
      <c r="E164" s="2">
        <v>0</v>
      </c>
      <c r="F164" s="2">
        <v>0</v>
      </c>
      <c r="G164" s="3">
        <f t="shared" si="0"/>
        <v>23127.58426</v>
      </c>
      <c r="H164" s="3">
        <f t="shared" si="1"/>
        <v>0.17000000000552973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5009.62</v>
      </c>
      <c r="D165" s="2">
        <f>'PR-RAS'!E169</f>
        <v>4245.68</v>
      </c>
      <c r="E165" s="2">
        <v>0</v>
      </c>
      <c r="F165" s="2">
        <v>0</v>
      </c>
      <c r="G165" s="3">
        <f t="shared" si="0"/>
        <v>2214.1607199999999</v>
      </c>
      <c r="H165" s="3">
        <f t="shared" si="1"/>
        <v>0.6999999999998181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1256919.2399999998</v>
      </c>
      <c r="D166" s="2">
        <f>'PR-RAS'!E170</f>
        <v>1352288.8299999998</v>
      </c>
      <c r="E166" s="2">
        <v>0</v>
      </c>
      <c r="F166" s="2">
        <v>0</v>
      </c>
      <c r="G166" s="3">
        <f t="shared" si="0"/>
        <v>653646.98849999998</v>
      </c>
      <c r="H166" s="3">
        <f t="shared" si="1"/>
        <v>0.40999999991618097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248147.51</v>
      </c>
      <c r="D167" s="2">
        <f>'PR-RAS'!E171</f>
        <v>241159.69</v>
      </c>
      <c r="E167" s="2">
        <v>0</v>
      </c>
      <c r="F167" s="2">
        <v>0</v>
      </c>
      <c r="G167" s="3">
        <f t="shared" si="0"/>
        <v>121257.50374000001</v>
      </c>
      <c r="H167" s="3">
        <f t="shared" si="1"/>
        <v>0.79999999998835847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220589.45</v>
      </c>
      <c r="D168" s="2">
        <f>'PR-RAS'!E172</f>
        <v>248447.33</v>
      </c>
      <c r="E168" s="2">
        <v>0</v>
      </c>
      <c r="F168" s="2">
        <v>0</v>
      </c>
      <c r="G168" s="3">
        <f t="shared" si="0"/>
        <v>119819.84637</v>
      </c>
      <c r="H168" s="3">
        <f t="shared" si="1"/>
        <v>0.77999999999883585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644910.21</v>
      </c>
      <c r="D169" s="2">
        <f>'PR-RAS'!E173</f>
        <v>723434.57</v>
      </c>
      <c r="E169" s="2">
        <v>0</v>
      </c>
      <c r="F169" s="2">
        <v>0</v>
      </c>
      <c r="G169" s="3">
        <f t="shared" si="0"/>
        <v>351418.93079999997</v>
      </c>
      <c r="H169" s="3">
        <f t="shared" si="1"/>
        <v>0.64000000001396984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69068.539999999994</v>
      </c>
      <c r="D170" s="2">
        <f>'PR-RAS'!E174</f>
        <v>55001.26</v>
      </c>
      <c r="E170" s="2">
        <v>0</v>
      </c>
      <c r="F170" s="2">
        <v>0</v>
      </c>
      <c r="G170" s="3">
        <f t="shared" si="0"/>
        <v>30263.009140000002</v>
      </c>
      <c r="H170" s="3">
        <f t="shared" si="1"/>
        <v>0.72000000000844011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61059.89</v>
      </c>
      <c r="D171" s="2">
        <f>'PR-RAS'!E175</f>
        <v>66202.320000000007</v>
      </c>
      <c r="E171" s="2">
        <v>0</v>
      </c>
      <c r="F171" s="2">
        <v>0</v>
      </c>
      <c r="G171" s="3">
        <f t="shared" si="0"/>
        <v>32888.970100000006</v>
      </c>
      <c r="H171" s="3">
        <f t="shared" si="1"/>
        <v>0.430000000007567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13143.64</v>
      </c>
      <c r="D173" s="2">
        <f>'PR-RAS'!E177</f>
        <v>18043.66</v>
      </c>
      <c r="E173" s="2">
        <v>0</v>
      </c>
      <c r="F173" s="2">
        <v>0</v>
      </c>
      <c r="G173" s="3">
        <f t="shared" si="0"/>
        <v>8467.7251199999992</v>
      </c>
      <c r="H173" s="3">
        <f t="shared" si="1"/>
        <v>0.7000000000007276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6227245.9199999999</v>
      </c>
      <c r="D174" s="2">
        <f>'PR-RAS'!E178</f>
        <v>7131631.7999999998</v>
      </c>
      <c r="E174" s="2">
        <v>0</v>
      </c>
      <c r="F174" s="2">
        <v>0</v>
      </c>
      <c r="G174" s="3">
        <f t="shared" si="0"/>
        <v>3544858.1469599996</v>
      </c>
      <c r="H174" s="3">
        <f t="shared" si="1"/>
        <v>0.28000000026077032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449148.19</v>
      </c>
      <c r="D175" s="2">
        <f>'PR-RAS'!E179</f>
        <v>483321.92</v>
      </c>
      <c r="E175" s="2">
        <v>0</v>
      </c>
      <c r="F175" s="2">
        <v>0</v>
      </c>
      <c r="G175" s="3">
        <f t="shared" si="0"/>
        <v>246347.81321999998</v>
      </c>
      <c r="H175" s="3">
        <f t="shared" si="1"/>
        <v>0.27000000001862645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2138709.27</v>
      </c>
      <c r="D176" s="2">
        <f>'PR-RAS'!E180</f>
        <v>2180018.71</v>
      </c>
      <c r="E176" s="2">
        <v>0</v>
      </c>
      <c r="F176" s="2">
        <v>0</v>
      </c>
      <c r="G176" s="3">
        <f t="shared" si="0"/>
        <v>1137280.6707499998</v>
      </c>
      <c r="H176" s="3">
        <f t="shared" si="1"/>
        <v>0.56000000005587935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157558.73000000001</v>
      </c>
      <c r="D177" s="2">
        <f>'PR-RAS'!E181</f>
        <v>191598.01</v>
      </c>
      <c r="E177" s="2">
        <v>0</v>
      </c>
      <c r="F177" s="2">
        <v>0</v>
      </c>
      <c r="G177" s="3">
        <f t="shared" si="0"/>
        <v>95172.835999999996</v>
      </c>
      <c r="H177" s="3">
        <f t="shared" si="1"/>
        <v>0.27999999999883585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1995124.19</v>
      </c>
      <c r="D178" s="2">
        <f>'PR-RAS'!E182</f>
        <v>2195744.75</v>
      </c>
      <c r="E178" s="2">
        <v>0</v>
      </c>
      <c r="F178" s="2">
        <v>0</v>
      </c>
      <c r="G178" s="3">
        <f t="shared" si="0"/>
        <v>1130430.62313</v>
      </c>
      <c r="H178" s="3">
        <f t="shared" si="1"/>
        <v>0.43999999994412065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191817.87</v>
      </c>
      <c r="D179" s="2">
        <f>'PR-RAS'!E183</f>
        <v>245171.3</v>
      </c>
      <c r="E179" s="2">
        <v>0</v>
      </c>
      <c r="F179" s="2">
        <v>0</v>
      </c>
      <c r="G179" s="3">
        <f t="shared" si="0"/>
        <v>121424.56365999999</v>
      </c>
      <c r="H179" s="3">
        <f t="shared" si="1"/>
        <v>0.42999999999301508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28944.29</v>
      </c>
      <c r="D180" s="2">
        <f>'PR-RAS'!E184</f>
        <v>47047.53</v>
      </c>
      <c r="E180" s="2">
        <v>0</v>
      </c>
      <c r="F180" s="2">
        <v>0</v>
      </c>
      <c r="G180" s="3">
        <f t="shared" si="0"/>
        <v>22024.04365</v>
      </c>
      <c r="H180" s="3">
        <f t="shared" si="1"/>
        <v>0.76000000000203727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612895.81999999995</v>
      </c>
      <c r="D181" s="2">
        <f>'PR-RAS'!E185</f>
        <v>881562.88</v>
      </c>
      <c r="E181" s="2">
        <v>0</v>
      </c>
      <c r="F181" s="2">
        <v>0</v>
      </c>
      <c r="G181" s="3">
        <f t="shared" si="0"/>
        <v>427683.88439999998</v>
      </c>
      <c r="H181" s="3">
        <f t="shared" si="1"/>
        <v>0.30000000004656613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122388.84</v>
      </c>
      <c r="D182" s="2">
        <f>'PR-RAS'!E186</f>
        <v>148800.5</v>
      </c>
      <c r="E182" s="2">
        <v>0</v>
      </c>
      <c r="F182" s="2">
        <v>0</v>
      </c>
      <c r="G182" s="3">
        <f t="shared" si="0"/>
        <v>76018.161039999992</v>
      </c>
      <c r="H182" s="3">
        <f t="shared" si="1"/>
        <v>0.66000000000349246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530658.72</v>
      </c>
      <c r="D183" s="2">
        <f>'PR-RAS'!E187</f>
        <v>758366.2</v>
      </c>
      <c r="E183" s="2">
        <v>0</v>
      </c>
      <c r="F183" s="2">
        <v>0</v>
      </c>
      <c r="G183" s="3">
        <f t="shared" si="0"/>
        <v>372625.18383999995</v>
      </c>
      <c r="H183" s="3">
        <f t="shared" si="1"/>
        <v>0.47999999998137355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38404.21</v>
      </c>
      <c r="D184" s="2">
        <f>'PR-RAS'!E188</f>
        <v>44723.62</v>
      </c>
      <c r="E184" s="2">
        <v>0</v>
      </c>
      <c r="F184" s="2">
        <v>0</v>
      </c>
      <c r="G184" s="3">
        <f t="shared" si="0"/>
        <v>23396.815350000001</v>
      </c>
      <c r="H184" s="3">
        <f t="shared" si="1"/>
        <v>0.58999999999650754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477893.05</v>
      </c>
      <c r="D190" s="2">
        <f>'PR-RAS'!E194</f>
        <v>647299.28999999992</v>
      </c>
      <c r="E190" s="2">
        <v>0</v>
      </c>
      <c r="F190" s="2">
        <v>0</v>
      </c>
      <c r="G190" s="3">
        <f t="shared" si="0"/>
        <v>335000.91806999996</v>
      </c>
      <c r="H190" s="3">
        <f t="shared" si="1"/>
        <v>0.33999999990919605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63881.68</v>
      </c>
      <c r="D191" s="2">
        <f>'PR-RAS'!E195</f>
        <v>55456.99</v>
      </c>
      <c r="E191" s="2">
        <v>0</v>
      </c>
      <c r="F191" s="2">
        <v>0</v>
      </c>
      <c r="G191" s="3">
        <f t="shared" si="0"/>
        <v>33211.1754</v>
      </c>
      <c r="H191" s="3">
        <f t="shared" si="1"/>
        <v>0.33000000000174623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54411.89</v>
      </c>
      <c r="D192" s="2">
        <f>'PR-RAS'!E196</f>
        <v>74803.210000000006</v>
      </c>
      <c r="E192" s="2">
        <v>0</v>
      </c>
      <c r="F192" s="2">
        <v>0</v>
      </c>
      <c r="G192" s="3">
        <f t="shared" si="0"/>
        <v>38967.497210000001</v>
      </c>
      <c r="H192" s="3">
        <f t="shared" si="1"/>
        <v>0.32000000000698492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112861.87</v>
      </c>
      <c r="D193" s="2">
        <f>'PR-RAS'!E197</f>
        <v>124826.31</v>
      </c>
      <c r="E193" s="2">
        <v>0</v>
      </c>
      <c r="F193" s="2">
        <v>0</v>
      </c>
      <c r="G193" s="3">
        <f t="shared" si="0"/>
        <v>69602.782080000004</v>
      </c>
      <c r="H193" s="3">
        <f t="shared" si="1"/>
        <v>0.44000000000232831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20105.490000000002</v>
      </c>
      <c r="D194" s="2">
        <f>'PR-RAS'!E198</f>
        <v>23549.47</v>
      </c>
      <c r="E194" s="2">
        <v>0</v>
      </c>
      <c r="F194" s="2">
        <v>0</v>
      </c>
      <c r="G194" s="3">
        <f t="shared" si="0"/>
        <v>12970.454990000002</v>
      </c>
      <c r="H194" s="3">
        <f t="shared" si="1"/>
        <v>0.96000000000276486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29212.16</v>
      </c>
      <c r="D195" s="2">
        <f>'PR-RAS'!E199</f>
        <v>51754.86</v>
      </c>
      <c r="E195" s="2">
        <v>0</v>
      </c>
      <c r="F195" s="2">
        <v>0</v>
      </c>
      <c r="G195" s="3">
        <f t="shared" si="0"/>
        <v>25748.044720000002</v>
      </c>
      <c r="H195" s="3">
        <f t="shared" si="1"/>
        <v>0.2999999999992724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171.09</v>
      </c>
      <c r="D196" s="2">
        <f>'PR-RAS'!E200</f>
        <v>10351.719999999999</v>
      </c>
      <c r="E196" s="2">
        <v>0</v>
      </c>
      <c r="F196" s="2">
        <v>0</v>
      </c>
      <c r="G196" s="3">
        <f t="shared" si="0"/>
        <v>4070.5333499999997</v>
      </c>
      <c r="H196" s="3">
        <f t="shared" si="1"/>
        <v>0.37000000000065825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197248.87</v>
      </c>
      <c r="D197" s="2">
        <f>'PR-RAS'!E201</f>
        <v>306556.73</v>
      </c>
      <c r="E197" s="2">
        <v>0</v>
      </c>
      <c r="F197" s="2">
        <v>0</v>
      </c>
      <c r="G197" s="3">
        <f t="shared" si="0"/>
        <v>158831.01668</v>
      </c>
      <c r="H197" s="3">
        <f t="shared" si="1"/>
        <v>0.40000000002328306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2338683.5</v>
      </c>
      <c r="D198" s="2">
        <f>'PR-RAS'!E202</f>
        <v>293231.41000000003</v>
      </c>
      <c r="E198" s="2">
        <v>0</v>
      </c>
      <c r="F198" s="2">
        <v>0</v>
      </c>
      <c r="G198" s="3">
        <f t="shared" si="0"/>
        <v>576253.82504000003</v>
      </c>
      <c r="H198" s="3">
        <f t="shared" si="1"/>
        <v>0.91000000003259629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53791.7</v>
      </c>
      <c r="D204" s="2">
        <f>'PR-RAS'!E208</f>
        <v>159044.79</v>
      </c>
      <c r="E204" s="2">
        <v>0</v>
      </c>
      <c r="F204" s="2">
        <v>0</v>
      </c>
      <c r="G204" s="3">
        <f t="shared" si="0"/>
        <v>75491.899840000013</v>
      </c>
      <c r="H204" s="3">
        <f t="shared" si="1"/>
        <v>0.50999999999476131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53791.7</v>
      </c>
      <c r="D207" s="2">
        <f>'PR-RAS'!E211</f>
        <v>159044.79</v>
      </c>
      <c r="E207" s="2">
        <v>0</v>
      </c>
      <c r="F207" s="2">
        <v>0</v>
      </c>
      <c r="G207" s="3">
        <f t="shared" si="0"/>
        <v>76607.543680000002</v>
      </c>
      <c r="H207" s="3">
        <f t="shared" si="1"/>
        <v>0.50999999999476131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2284891.7999999998</v>
      </c>
      <c r="D212" s="2">
        <f>'PR-RAS'!E216</f>
        <v>134186.62</v>
      </c>
      <c r="E212" s="2">
        <v>0</v>
      </c>
      <c r="F212" s="2">
        <v>0</v>
      </c>
      <c r="G212" s="3">
        <f t="shared" si="0"/>
        <v>538738.92344000004</v>
      </c>
      <c r="H212" s="3">
        <f t="shared" si="1"/>
        <v>0.58000000019092113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40481.14</v>
      </c>
      <c r="D213" s="2">
        <f>'PR-RAS'!E217</f>
        <v>43661.22</v>
      </c>
      <c r="E213" s="2">
        <v>0</v>
      </c>
      <c r="F213" s="2">
        <v>0</v>
      </c>
      <c r="G213" s="3">
        <f t="shared" si="0"/>
        <v>27094.358960000001</v>
      </c>
      <c r="H213" s="3">
        <f t="shared" si="1"/>
        <v>0.36000000000058208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3</v>
      </c>
      <c r="D214" s="2">
        <f>'PR-RAS'!E218</f>
        <v>31.96</v>
      </c>
      <c r="E214" s="2">
        <v>0</v>
      </c>
      <c r="F214" s="2">
        <v>0</v>
      </c>
      <c r="G214" s="3">
        <f t="shared" si="0"/>
        <v>14.253959999999999</v>
      </c>
      <c r="H214" s="3">
        <f t="shared" si="1"/>
        <v>3.9999999999999147E-2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77.180000000000007</v>
      </c>
      <c r="D215" s="2">
        <f>'PR-RAS'!E219</f>
        <v>83.13</v>
      </c>
      <c r="E215" s="2">
        <v>0</v>
      </c>
      <c r="F215" s="2">
        <v>0</v>
      </c>
      <c r="G215" s="3">
        <f t="shared" si="0"/>
        <v>52.096159999999998</v>
      </c>
      <c r="H215" s="3">
        <f t="shared" si="1"/>
        <v>0.31000000000000227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2244330.48</v>
      </c>
      <c r="D216" s="2">
        <f>'PR-RAS'!E220</f>
        <v>90410.31</v>
      </c>
      <c r="E216" s="2">
        <v>0</v>
      </c>
      <c r="F216" s="2">
        <v>0</v>
      </c>
      <c r="G216" s="3">
        <f t="shared" si="0"/>
        <v>521407.4865</v>
      </c>
      <c r="H216" s="3">
        <f t="shared" si="1"/>
        <v>0.78999999997904524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2730032.35</v>
      </c>
      <c r="D217" s="2">
        <f>'PR-RAS'!E221</f>
        <v>3493870.18</v>
      </c>
      <c r="E217" s="2">
        <v>0</v>
      </c>
      <c r="F217" s="2">
        <v>0</v>
      </c>
      <c r="G217" s="3">
        <f t="shared" si="0"/>
        <v>2099038.9053600002</v>
      </c>
      <c r="H217" s="3">
        <f t="shared" si="1"/>
        <v>0.53000000026077032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2047929.56</v>
      </c>
      <c r="D218" s="2">
        <f>'PR-RAS'!E222</f>
        <v>2707823.58</v>
      </c>
      <c r="E218" s="2">
        <v>0</v>
      </c>
      <c r="F218" s="2">
        <v>0</v>
      </c>
      <c r="G218" s="3">
        <f t="shared" si="0"/>
        <v>1619596.1482400002</v>
      </c>
      <c r="H218" s="3">
        <f t="shared" si="1"/>
        <v>0.85999999986961484</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2047929.56</v>
      </c>
      <c r="D220" s="2">
        <f>'PR-RAS'!E224</f>
        <v>2707823.58</v>
      </c>
      <c r="E220" s="2">
        <v>0</v>
      </c>
      <c r="F220" s="2">
        <v>0</v>
      </c>
      <c r="G220" s="3">
        <f t="shared" si="0"/>
        <v>1634523.30168</v>
      </c>
      <c r="H220" s="3">
        <f t="shared" si="1"/>
        <v>0.85999999986961484</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682102.79</v>
      </c>
      <c r="D221" s="2">
        <f>'PR-RAS'!E225</f>
        <v>728420.04</v>
      </c>
      <c r="E221" s="2">
        <v>0</v>
      </c>
      <c r="F221" s="2">
        <v>0</v>
      </c>
      <c r="G221" s="3">
        <f t="shared" si="0"/>
        <v>470567.4314</v>
      </c>
      <c r="H221" s="3">
        <f t="shared" si="1"/>
        <v>0.25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438382</v>
      </c>
      <c r="D222" s="2">
        <f>'PR-RAS'!E226</f>
        <v>517128</v>
      </c>
      <c r="E222" s="2">
        <v>0</v>
      </c>
      <c r="F222" s="2">
        <v>0</v>
      </c>
      <c r="G222" s="3">
        <f t="shared" si="0"/>
        <v>325452.99800000002</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243720.79</v>
      </c>
      <c r="D224" s="2">
        <f>'PR-RAS'!E228</f>
        <v>211292.04</v>
      </c>
      <c r="E224" s="2">
        <v>0</v>
      </c>
      <c r="F224" s="2">
        <v>0</v>
      </c>
      <c r="G224" s="3">
        <f t="shared" si="0"/>
        <v>148585.98600999999</v>
      </c>
      <c r="H224" s="3">
        <f t="shared" si="1"/>
        <v>0.25</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57626.559999999998</v>
      </c>
      <c r="E225" s="2">
        <v>0</v>
      </c>
      <c r="F225" s="2">
        <v>0</v>
      </c>
      <c r="G225" s="3">
        <f t="shared" si="0"/>
        <v>25816.69888</v>
      </c>
      <c r="H225" s="3">
        <f t="shared" si="1"/>
        <v>0.44000000000232831</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31976.76</v>
      </c>
      <c r="D226" s="2">
        <f>'PR-RAS'!E230</f>
        <v>70815.81</v>
      </c>
      <c r="E226" s="2">
        <v>0</v>
      </c>
      <c r="F226" s="2">
        <v>0</v>
      </c>
      <c r="G226" s="3">
        <f t="shared" si="0"/>
        <v>39061.885500000004</v>
      </c>
      <c r="H226" s="3">
        <f t="shared" si="1"/>
        <v>0.43000000000392902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13654.91</v>
      </c>
      <c r="D233" s="2">
        <f>'PR-RAS'!E237</f>
        <v>10270</v>
      </c>
      <c r="E233" s="2">
        <v>0</v>
      </c>
      <c r="F233" s="2">
        <v>0</v>
      </c>
      <c r="G233" s="3">
        <f t="shared" si="0"/>
        <v>7933.2191200000016</v>
      </c>
      <c r="H233" s="3">
        <f t="shared" si="1"/>
        <v>9.0000000000145519E-2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2300</v>
      </c>
      <c r="D234" s="2">
        <f>'PR-RAS'!E238</f>
        <v>2300</v>
      </c>
      <c r="E234" s="2">
        <v>0</v>
      </c>
      <c r="F234" s="2">
        <v>0</v>
      </c>
      <c r="G234" s="3">
        <f t="shared" si="0"/>
        <v>1607.7</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11354.91</v>
      </c>
      <c r="D235" s="2">
        <f>'PR-RAS'!E239</f>
        <v>7970</v>
      </c>
      <c r="E235" s="2">
        <v>0</v>
      </c>
      <c r="F235" s="2">
        <v>0</v>
      </c>
      <c r="G235" s="3">
        <f t="shared" si="0"/>
        <v>6387.0089400000006</v>
      </c>
      <c r="H235" s="3">
        <f t="shared" si="1"/>
        <v>9.0000000000145519E-2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18321.849999999999</v>
      </c>
      <c r="D242" s="2">
        <f>'PR-RAS'!E246</f>
        <v>60545.81</v>
      </c>
      <c r="E242" s="2">
        <v>0</v>
      </c>
      <c r="F242" s="2">
        <v>0</v>
      </c>
      <c r="G242" s="3">
        <f t="shared" si="0"/>
        <v>33598.646269999997</v>
      </c>
      <c r="H242" s="3">
        <f t="shared" si="1"/>
        <v>0.3400000000037835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18321.849999999999</v>
      </c>
      <c r="D243" s="2">
        <f>'PR-RAS'!E247</f>
        <v>19406.93</v>
      </c>
      <c r="E243" s="2">
        <v>0</v>
      </c>
      <c r="F243" s="2">
        <v>0</v>
      </c>
      <c r="G243" s="3">
        <f t="shared" si="0"/>
        <v>13826.84182</v>
      </c>
      <c r="H243" s="3">
        <f t="shared" si="1"/>
        <v>0.22000000000116415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41138.879999999997</v>
      </c>
      <c r="E244" s="2">
        <v>0</v>
      </c>
      <c r="F244" s="2">
        <v>0</v>
      </c>
      <c r="G244" s="3">
        <f t="shared" si="0"/>
        <v>19993.49568</v>
      </c>
      <c r="H244" s="3">
        <f t="shared" si="1"/>
        <v>0.12000000000261934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1777101.42</v>
      </c>
      <c r="D258" s="2">
        <f>'PR-RAS'!E262</f>
        <v>1859194.5899999999</v>
      </c>
      <c r="E258" s="2">
        <v>0</v>
      </c>
      <c r="F258" s="2">
        <v>0</v>
      </c>
      <c r="G258" s="3">
        <f t="shared" si="0"/>
        <v>1412341.0841999999</v>
      </c>
      <c r="H258" s="3">
        <f t="shared" si="1"/>
        <v>0.83000000007450581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1777101.42</v>
      </c>
      <c r="D265" s="2">
        <f>'PR-RAS'!E269</f>
        <v>1859194.5899999999</v>
      </c>
      <c r="E265" s="2">
        <v>0</v>
      </c>
      <c r="F265" s="2">
        <v>0</v>
      </c>
      <c r="G265" s="3">
        <f t="shared" si="0"/>
        <v>1450809.5183999999</v>
      </c>
      <c r="H265" s="3">
        <f t="shared" si="1"/>
        <v>0.83000000007450581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940573.08</v>
      </c>
      <c r="D266" s="2">
        <f>'PR-RAS'!E270</f>
        <v>756487.84</v>
      </c>
      <c r="E266" s="2">
        <v>0</v>
      </c>
      <c r="F266" s="2">
        <v>0</v>
      </c>
      <c r="G266" s="3">
        <f t="shared" si="0"/>
        <v>650190.42139999999</v>
      </c>
      <c r="H266" s="3">
        <f t="shared" si="1"/>
        <v>0.23999999999068677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836528.34</v>
      </c>
      <c r="D267" s="2">
        <f>'PR-RAS'!E271</f>
        <v>1102706.75</v>
      </c>
      <c r="E267" s="2">
        <v>0</v>
      </c>
      <c r="F267" s="2">
        <v>0</v>
      </c>
      <c r="G267" s="3">
        <f t="shared" si="0"/>
        <v>809156.52943999995</v>
      </c>
      <c r="H267" s="3">
        <f t="shared" si="1"/>
        <v>0.58999999996740371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3444411.9099999997</v>
      </c>
      <c r="D269" s="2">
        <f>'PR-RAS'!E273</f>
        <v>4142955.43</v>
      </c>
      <c r="E269" s="2">
        <v>0</v>
      </c>
      <c r="F269" s="2">
        <v>0</v>
      </c>
      <c r="G269" s="3">
        <f t="shared" si="0"/>
        <v>3143726.5023600003</v>
      </c>
      <c r="H269" s="3">
        <f t="shared" si="1"/>
        <v>0.52000000048428774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3255179.21</v>
      </c>
      <c r="D270" s="2">
        <f>'PR-RAS'!E274</f>
        <v>3824656.68</v>
      </c>
      <c r="E270" s="2">
        <v>0</v>
      </c>
      <c r="F270" s="2">
        <v>0</v>
      </c>
      <c r="G270" s="3">
        <f t="shared" si="0"/>
        <v>2933308.5013300003</v>
      </c>
      <c r="H270" s="3">
        <f t="shared" si="1"/>
        <v>0.52999999979510903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3250367.88</v>
      </c>
      <c r="D271" s="2">
        <f>'PR-RAS'!E275</f>
        <v>3818944.45</v>
      </c>
      <c r="E271" s="2">
        <v>0</v>
      </c>
      <c r="F271" s="2">
        <v>0</v>
      </c>
      <c r="G271" s="3">
        <f t="shared" si="0"/>
        <v>2939829.3306000005</v>
      </c>
      <c r="H271" s="3">
        <f t="shared" si="1"/>
        <v>0.57000000029802322</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4811.33</v>
      </c>
      <c r="D272" s="2">
        <f>'PR-RAS'!E276</f>
        <v>5712.23</v>
      </c>
      <c r="E272" s="2">
        <v>0</v>
      </c>
      <c r="F272" s="2">
        <v>0</v>
      </c>
      <c r="G272" s="3">
        <f t="shared" si="0"/>
        <v>4399.8990899999999</v>
      </c>
      <c r="H272" s="3">
        <f t="shared" si="1"/>
        <v>0.55999999999949068</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96521.5</v>
      </c>
      <c r="D274" s="2">
        <f>'PR-RAS'!E278</f>
        <v>119869.04</v>
      </c>
      <c r="E274" s="2">
        <v>0</v>
      </c>
      <c r="F274" s="2">
        <v>0</v>
      </c>
      <c r="G274" s="3">
        <f t="shared" si="0"/>
        <v>91798.865339999989</v>
      </c>
      <c r="H274" s="3">
        <f t="shared" si="1"/>
        <v>0.53999999999359716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92708.75</v>
      </c>
      <c r="D275" s="2">
        <f>'PR-RAS'!E279</f>
        <v>119250</v>
      </c>
      <c r="E275" s="2">
        <v>0</v>
      </c>
      <c r="F275" s="2">
        <v>0</v>
      </c>
      <c r="G275" s="3">
        <f t="shared" ref="G275:G528" si="12">(B275/1000)*(C275*1+D275*2)</f>
        <v>90751.197500000009</v>
      </c>
      <c r="H275" s="3">
        <f t="shared" ref="H275:H528" si="13">ABS(C275-ROUND(C275,0))+ABS(D275-ROUND(D275,0))</f>
        <v>0.25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3812.75</v>
      </c>
      <c r="D276" s="2">
        <f>'PR-RAS'!E280</f>
        <v>619.04</v>
      </c>
      <c r="E276" s="2">
        <v>0</v>
      </c>
      <c r="F276" s="2">
        <v>0</v>
      </c>
      <c r="G276" s="3">
        <f t="shared" si="12"/>
        <v>1388.9782500000001</v>
      </c>
      <c r="H276" s="3">
        <f t="shared" si="13"/>
        <v>0.28999999999996362</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67070.03</v>
      </c>
      <c r="D279" s="2">
        <f>'PR-RAS'!E283</f>
        <v>66917.279999999999</v>
      </c>
      <c r="E279" s="2">
        <v>0</v>
      </c>
      <c r="F279" s="2">
        <v>0</v>
      </c>
      <c r="G279" s="3">
        <f t="shared" si="12"/>
        <v>55851.476020000002</v>
      </c>
      <c r="H279" s="3">
        <f t="shared" si="13"/>
        <v>0.30999999999767169</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684.59</v>
      </c>
      <c r="E280" s="2">
        <v>0</v>
      </c>
      <c r="F280" s="2">
        <v>0</v>
      </c>
      <c r="G280" s="3">
        <f t="shared" si="12"/>
        <v>382.00122000000005</v>
      </c>
      <c r="H280" s="3">
        <f t="shared" si="13"/>
        <v>0.40999999999996817</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67070.03</v>
      </c>
      <c r="D284" s="2">
        <f>'PR-RAS'!E288</f>
        <v>66232.69</v>
      </c>
      <c r="E284" s="2">
        <v>0</v>
      </c>
      <c r="F284" s="2">
        <v>0</v>
      </c>
      <c r="G284" s="3">
        <f t="shared" si="12"/>
        <v>56468.521029999996</v>
      </c>
      <c r="H284" s="3">
        <f t="shared" si="13"/>
        <v>0.33999999999650754</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25641.17</v>
      </c>
      <c r="D285" s="2">
        <f>'PR-RAS'!E289</f>
        <v>131512.43</v>
      </c>
      <c r="E285" s="2">
        <v>0</v>
      </c>
      <c r="F285" s="2">
        <v>0</v>
      </c>
      <c r="G285" s="3">
        <f t="shared" si="12"/>
        <v>81981.152519999989</v>
      </c>
      <c r="H285" s="3">
        <f t="shared" si="13"/>
        <v>0.59999999999126885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25641.17</v>
      </c>
      <c r="D286" s="2">
        <f>'PR-RAS'!E290</f>
        <v>131512.43</v>
      </c>
      <c r="E286" s="2">
        <v>0</v>
      </c>
      <c r="F286" s="2">
        <v>0</v>
      </c>
      <c r="G286" s="3">
        <f t="shared" si="12"/>
        <v>82269.818549999982</v>
      </c>
      <c r="H286" s="3">
        <f t="shared" si="13"/>
        <v>0.59999999999126885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39440745.339999996</v>
      </c>
      <c r="D295" s="2">
        <f>'PR-RAS'!E299</f>
        <v>45567834.889999993</v>
      </c>
      <c r="E295" s="2">
        <v>0</v>
      </c>
      <c r="F295" s="2">
        <v>0</v>
      </c>
      <c r="G295" s="3">
        <f t="shared" si="12"/>
        <v>38389466.045279987</v>
      </c>
      <c r="H295" s="3">
        <f t="shared" si="13"/>
        <v>0.45000000298023224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4987165.7300000116</v>
      </c>
      <c r="D296" s="2">
        <f>'PR-RAS'!E300</f>
        <v>5143299.9300000072</v>
      </c>
      <c r="E296" s="2">
        <v>0</v>
      </c>
      <c r="F296" s="2">
        <v>0</v>
      </c>
      <c r="G296" s="3">
        <f t="shared" si="12"/>
        <v>4505760.8490500078</v>
      </c>
      <c r="H296" s="3">
        <f t="shared" si="13"/>
        <v>0.3399999812245369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2670708.09</v>
      </c>
      <c r="D298" s="2">
        <f>'PR-RAS'!E302</f>
        <v>6292300.4299999997</v>
      </c>
      <c r="E298" s="2">
        <v>0</v>
      </c>
      <c r="F298" s="2">
        <v>0</v>
      </c>
      <c r="G298" s="3">
        <f t="shared" si="12"/>
        <v>4530826.7581499992</v>
      </c>
      <c r="H298" s="3">
        <f t="shared" si="13"/>
        <v>0.51999999955296516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2520697.83</v>
      </c>
      <c r="D300" s="2">
        <f>'PR-RAS'!E304</f>
        <v>5466140.8600000003</v>
      </c>
      <c r="E300" s="2">
        <v>0</v>
      </c>
      <c r="F300" s="2">
        <v>0</v>
      </c>
      <c r="G300" s="3">
        <f t="shared" si="12"/>
        <v>4022440.8854499999</v>
      </c>
      <c r="H300" s="3">
        <f t="shared" si="13"/>
        <v>0.30999999959021807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73060.91</v>
      </c>
      <c r="D301" s="2">
        <f>'PR-RAS'!E305</f>
        <v>71439.899999999994</v>
      </c>
      <c r="E301" s="2">
        <v>0</v>
      </c>
      <c r="F301" s="2">
        <v>0</v>
      </c>
      <c r="G301" s="3">
        <f t="shared" si="12"/>
        <v>64782.212999999996</v>
      </c>
      <c r="H301" s="3">
        <f t="shared" si="13"/>
        <v>0.19000000000232831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326721.08</v>
      </c>
      <c r="D303" s="2">
        <f>'PR-RAS'!E308</f>
        <v>402192.24000000005</v>
      </c>
      <c r="E303" s="2">
        <v>0</v>
      </c>
      <c r="F303" s="2">
        <v>0</v>
      </c>
      <c r="G303" s="3">
        <f t="shared" si="12"/>
        <v>341593.87912</v>
      </c>
      <c r="H303" s="3">
        <f t="shared" si="13"/>
        <v>0.32000000006519258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245706.87</v>
      </c>
      <c r="D304" s="2">
        <f>'PR-RAS'!E309</f>
        <v>373241.53</v>
      </c>
      <c r="E304" s="2">
        <v>0</v>
      </c>
      <c r="F304" s="2">
        <v>0</v>
      </c>
      <c r="G304" s="3">
        <f t="shared" si="12"/>
        <v>300633.54879000003</v>
      </c>
      <c r="H304" s="3">
        <f t="shared" si="13"/>
        <v>0.59999999997671694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245706.87</v>
      </c>
      <c r="D305" s="2">
        <f>'PR-RAS'!E310</f>
        <v>373241.53</v>
      </c>
      <c r="E305" s="2">
        <v>0</v>
      </c>
      <c r="F305" s="2">
        <v>0</v>
      </c>
      <c r="G305" s="3">
        <f t="shared" si="12"/>
        <v>301625.73872000002</v>
      </c>
      <c r="H305" s="3">
        <f t="shared" si="13"/>
        <v>0.59999999997671694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245706.87</v>
      </c>
      <c r="D306" s="2">
        <f>'PR-RAS'!E311</f>
        <v>373241.53</v>
      </c>
      <c r="E306" s="2">
        <v>0</v>
      </c>
      <c r="F306" s="2">
        <v>0</v>
      </c>
      <c r="G306" s="3">
        <f t="shared" si="12"/>
        <v>302617.92865000002</v>
      </c>
      <c r="H306" s="3">
        <f t="shared" si="13"/>
        <v>0.59999999997671694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81014.210000000006</v>
      </c>
      <c r="D316" s="2">
        <f>'PR-RAS'!E321</f>
        <v>28950.71</v>
      </c>
      <c r="E316" s="2">
        <v>0</v>
      </c>
      <c r="F316" s="2">
        <v>0</v>
      </c>
      <c r="G316" s="3">
        <f t="shared" si="12"/>
        <v>43758.423450000002</v>
      </c>
      <c r="H316" s="3">
        <f t="shared" si="13"/>
        <v>0.50000000000727596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75164.210000000006</v>
      </c>
      <c r="D317" s="2">
        <f>'PR-RAS'!E322</f>
        <v>28950.71</v>
      </c>
      <c r="E317" s="2">
        <v>0</v>
      </c>
      <c r="F317" s="2">
        <v>0</v>
      </c>
      <c r="G317" s="3">
        <f t="shared" si="12"/>
        <v>42048.739079999999</v>
      </c>
      <c r="H317" s="3">
        <f t="shared" si="13"/>
        <v>0.50000000000727596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75164.210000000006</v>
      </c>
      <c r="D318" s="2">
        <f>'PR-RAS'!E323</f>
        <v>28950.71</v>
      </c>
      <c r="E318" s="2">
        <v>0</v>
      </c>
      <c r="F318" s="2">
        <v>0</v>
      </c>
      <c r="G318" s="3">
        <f t="shared" si="12"/>
        <v>42181.804710000004</v>
      </c>
      <c r="H318" s="3">
        <f t="shared" si="13"/>
        <v>0.50000000000727596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5850</v>
      </c>
      <c r="D331" s="2">
        <f>'PR-RAS'!E336</f>
        <v>0</v>
      </c>
      <c r="E331" s="2">
        <v>0</v>
      </c>
      <c r="F331" s="2">
        <v>0</v>
      </c>
      <c r="G331" s="3">
        <f t="shared" si="12"/>
        <v>1930.5</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5850</v>
      </c>
      <c r="D332" s="2">
        <f>'PR-RAS'!E337</f>
        <v>0</v>
      </c>
      <c r="E332" s="2">
        <v>0</v>
      </c>
      <c r="F332" s="2">
        <v>0</v>
      </c>
      <c r="G332" s="3">
        <f t="shared" si="12"/>
        <v>1936.3500000000001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6183635.6399999987</v>
      </c>
      <c r="D355" s="2">
        <f>'PR-RAS'!E360</f>
        <v>14219136.329999998</v>
      </c>
      <c r="E355" s="2">
        <v>0</v>
      </c>
      <c r="F355" s="2">
        <v>0</v>
      </c>
      <c r="G355" s="3">
        <f t="shared" si="12"/>
        <v>12256155.538199998</v>
      </c>
      <c r="H355" s="3">
        <f t="shared" si="13"/>
        <v>0.68999999947845936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512267.6</v>
      </c>
      <c r="D356" s="2">
        <f>'PR-RAS'!E361</f>
        <v>474067.51</v>
      </c>
      <c r="E356" s="2">
        <v>0</v>
      </c>
      <c r="F356" s="2">
        <v>0</v>
      </c>
      <c r="G356" s="3">
        <f t="shared" si="12"/>
        <v>518442.9301</v>
      </c>
      <c r="H356" s="3">
        <f t="shared" si="13"/>
        <v>0.89000000001396984</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61505.63</v>
      </c>
      <c r="E357" s="2">
        <v>0</v>
      </c>
      <c r="F357" s="2">
        <v>0</v>
      </c>
      <c r="G357" s="3">
        <f t="shared" si="12"/>
        <v>43792.008559999995</v>
      </c>
      <c r="H357" s="3">
        <f t="shared" si="13"/>
        <v>0.37000000000261934</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61505.63</v>
      </c>
      <c r="E358" s="2">
        <v>0</v>
      </c>
      <c r="F358" s="2">
        <v>0</v>
      </c>
      <c r="G358" s="3">
        <f t="shared" si="12"/>
        <v>43915.019819999994</v>
      </c>
      <c r="H358" s="3">
        <f t="shared" si="13"/>
        <v>0.37000000000261934</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512267.6</v>
      </c>
      <c r="D361" s="2">
        <f>'PR-RAS'!E366</f>
        <v>412561.88</v>
      </c>
      <c r="E361" s="2">
        <v>0</v>
      </c>
      <c r="F361" s="2">
        <v>0</v>
      </c>
      <c r="G361" s="3">
        <f t="shared" si="12"/>
        <v>481460.88959999994</v>
      </c>
      <c r="H361" s="3">
        <f t="shared" si="13"/>
        <v>0.52000000001862645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43.51</v>
      </c>
      <c r="E364" s="2">
        <v>0</v>
      </c>
      <c r="F364" s="2">
        <v>0</v>
      </c>
      <c r="G364" s="3">
        <f t="shared" si="12"/>
        <v>31.588259999999998</v>
      </c>
      <c r="H364" s="3">
        <f t="shared" si="13"/>
        <v>0.49000000000000199</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512267.6</v>
      </c>
      <c r="D367" s="2">
        <f>'PR-RAS'!E372</f>
        <v>412518.37</v>
      </c>
      <c r="E367" s="2">
        <v>0</v>
      </c>
      <c r="F367" s="2">
        <v>0</v>
      </c>
      <c r="G367" s="3">
        <f t="shared" si="12"/>
        <v>489453.38843999995</v>
      </c>
      <c r="H367" s="3">
        <f t="shared" si="13"/>
        <v>0.77000000001862645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4562146.8499999996</v>
      </c>
      <c r="D368" s="2">
        <f>'PR-RAS'!E373</f>
        <v>6650645.21</v>
      </c>
      <c r="E368" s="2">
        <v>0</v>
      </c>
      <c r="F368" s="2">
        <v>0</v>
      </c>
      <c r="G368" s="3">
        <f t="shared" si="12"/>
        <v>6555881.4780899994</v>
      </c>
      <c r="H368" s="3">
        <f t="shared" si="13"/>
        <v>0.36000000033527613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3523925.9699999997</v>
      </c>
      <c r="D369" s="2">
        <f>'PR-RAS'!E374</f>
        <v>4210182.59</v>
      </c>
      <c r="E369" s="2">
        <v>0</v>
      </c>
      <c r="F369" s="2">
        <v>0</v>
      </c>
      <c r="G369" s="3">
        <f t="shared" si="12"/>
        <v>4395499.1431999998</v>
      </c>
      <c r="H369" s="3">
        <f t="shared" si="13"/>
        <v>0.44000000040978193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2157.15</v>
      </c>
      <c r="E370" s="2">
        <v>0</v>
      </c>
      <c r="F370" s="2">
        <v>0</v>
      </c>
      <c r="G370" s="3">
        <f t="shared" si="12"/>
        <v>1591.9766999999999</v>
      </c>
      <c r="H370" s="3">
        <f t="shared" si="13"/>
        <v>0.15000000000009095</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1680383.02</v>
      </c>
      <c r="D371" s="2">
        <f>'PR-RAS'!E376</f>
        <v>1458572.82</v>
      </c>
      <c r="E371" s="2">
        <v>0</v>
      </c>
      <c r="F371" s="2">
        <v>0</v>
      </c>
      <c r="G371" s="3">
        <f t="shared" si="12"/>
        <v>1701085.6041999999</v>
      </c>
      <c r="H371" s="3">
        <f t="shared" si="13"/>
        <v>0.19999999995343387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1507660.99</v>
      </c>
      <c r="D372" s="2">
        <f>'PR-RAS'!E377</f>
        <v>553721.98</v>
      </c>
      <c r="E372" s="2">
        <v>0</v>
      </c>
      <c r="F372" s="2">
        <v>0</v>
      </c>
      <c r="G372" s="3">
        <f t="shared" si="12"/>
        <v>970203.93645000004</v>
      </c>
      <c r="H372" s="3">
        <f t="shared" si="13"/>
        <v>3.0000000027939677E-2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335881.96</v>
      </c>
      <c r="D373" s="2">
        <f>'PR-RAS'!E378</f>
        <v>2195730.64</v>
      </c>
      <c r="E373" s="2">
        <v>0</v>
      </c>
      <c r="F373" s="2">
        <v>0</v>
      </c>
      <c r="G373" s="3">
        <f t="shared" si="12"/>
        <v>1758571.6852800001</v>
      </c>
      <c r="H373" s="3">
        <f t="shared" si="13"/>
        <v>0.39999999984866008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676152.86</v>
      </c>
      <c r="D374" s="2">
        <f>'PR-RAS'!E379</f>
        <v>1872579.12</v>
      </c>
      <c r="E374" s="2">
        <v>0</v>
      </c>
      <c r="F374" s="2">
        <v>0</v>
      </c>
      <c r="G374" s="3">
        <f t="shared" si="12"/>
        <v>1649149.0403000002</v>
      </c>
      <c r="H374" s="3">
        <f t="shared" si="13"/>
        <v>0.26000000012572855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67803.34</v>
      </c>
      <c r="D375" s="2">
        <f>'PR-RAS'!E380</f>
        <v>108859.75</v>
      </c>
      <c r="E375" s="2">
        <v>0</v>
      </c>
      <c r="F375" s="2">
        <v>0</v>
      </c>
      <c r="G375" s="3">
        <f t="shared" si="12"/>
        <v>106785.54215999998</v>
      </c>
      <c r="H375" s="3">
        <f t="shared" si="13"/>
        <v>0.58999999999650754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10306.91</v>
      </c>
      <c r="D376" s="2">
        <f>'PR-RAS'!E381</f>
        <v>15040.41</v>
      </c>
      <c r="E376" s="2">
        <v>0</v>
      </c>
      <c r="F376" s="2">
        <v>0</v>
      </c>
      <c r="G376" s="3">
        <f t="shared" si="12"/>
        <v>15145.398749999998</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94220.21</v>
      </c>
      <c r="D377" s="2">
        <f>'PR-RAS'!E382</f>
        <v>298587.23</v>
      </c>
      <c r="E377" s="2">
        <v>0</v>
      </c>
      <c r="F377" s="2">
        <v>0</v>
      </c>
      <c r="G377" s="3">
        <f t="shared" si="12"/>
        <v>259964.39591999998</v>
      </c>
      <c r="H377" s="3">
        <f t="shared" si="13"/>
        <v>0.43999999998777639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2607.59</v>
      </c>
      <c r="D380" s="2">
        <f>'PR-RAS'!E385</f>
        <v>910.97</v>
      </c>
      <c r="E380" s="2">
        <v>0</v>
      </c>
      <c r="F380" s="2">
        <v>0</v>
      </c>
      <c r="G380" s="3">
        <f t="shared" si="12"/>
        <v>1678.7918700000002</v>
      </c>
      <c r="H380" s="3">
        <f t="shared" si="13"/>
        <v>0.4399999999998272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501214.81</v>
      </c>
      <c r="D381" s="2">
        <f>'PR-RAS'!E386</f>
        <v>1449180.76</v>
      </c>
      <c r="E381" s="2">
        <v>0</v>
      </c>
      <c r="F381" s="2">
        <v>0</v>
      </c>
      <c r="G381" s="3">
        <f t="shared" si="12"/>
        <v>1291839.0054000001</v>
      </c>
      <c r="H381" s="3">
        <f t="shared" si="13"/>
        <v>0.42999999999301508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52785.35</v>
      </c>
      <c r="D383" s="2">
        <f>'PR-RAS'!E388</f>
        <v>26927.1</v>
      </c>
      <c r="E383" s="2">
        <v>0</v>
      </c>
      <c r="F383" s="2">
        <v>0</v>
      </c>
      <c r="G383" s="3">
        <f t="shared" si="12"/>
        <v>40736.308099999995</v>
      </c>
      <c r="H383" s="3">
        <f t="shared" si="13"/>
        <v>0.44999999999708962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52785.35</v>
      </c>
      <c r="D384" s="2">
        <f>'PR-RAS'!E389</f>
        <v>26927.1</v>
      </c>
      <c r="E384" s="2">
        <v>0</v>
      </c>
      <c r="F384" s="2">
        <v>0</v>
      </c>
      <c r="G384" s="3">
        <f t="shared" si="12"/>
        <v>40842.947649999995</v>
      </c>
      <c r="H384" s="3">
        <f t="shared" si="13"/>
        <v>0.44999999999708962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217277.97</v>
      </c>
      <c r="D388" s="2">
        <f>'PR-RAS'!E393</f>
        <v>277089</v>
      </c>
      <c r="E388" s="2">
        <v>0</v>
      </c>
      <c r="F388" s="2">
        <v>0</v>
      </c>
      <c r="G388" s="3">
        <f t="shared" si="12"/>
        <v>298553.46039000002</v>
      </c>
      <c r="H388" s="3">
        <f t="shared" si="13"/>
        <v>2.9999999998835847E-2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206543.66</v>
      </c>
      <c r="D389" s="2">
        <f>'PR-RAS'!E394</f>
        <v>208500.65</v>
      </c>
      <c r="E389" s="2">
        <v>0</v>
      </c>
      <c r="F389" s="2">
        <v>0</v>
      </c>
      <c r="G389" s="3">
        <f t="shared" si="12"/>
        <v>241935.44448000001</v>
      </c>
      <c r="H389" s="3">
        <f t="shared" si="13"/>
        <v>0.69000000000232831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66434.55</v>
      </c>
      <c r="E390" s="2">
        <v>0</v>
      </c>
      <c r="F390" s="2">
        <v>0</v>
      </c>
      <c r="G390" s="3">
        <f t="shared" si="12"/>
        <v>51686.079900000004</v>
      </c>
      <c r="H390" s="3">
        <f t="shared" si="13"/>
        <v>0.44999999999708962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10734.31</v>
      </c>
      <c r="D391" s="2">
        <f>'PR-RAS'!E396</f>
        <v>2153.8000000000002</v>
      </c>
      <c r="E391" s="2">
        <v>0</v>
      </c>
      <c r="F391" s="2">
        <v>0</v>
      </c>
      <c r="G391" s="3">
        <f t="shared" si="12"/>
        <v>5866.3449000000001</v>
      </c>
      <c r="H391" s="3">
        <f t="shared" si="13"/>
        <v>0.50999999999930878</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49368.75</v>
      </c>
      <c r="D393" s="2">
        <f>'PR-RAS'!E398</f>
        <v>173855</v>
      </c>
      <c r="E393" s="2">
        <v>0</v>
      </c>
      <c r="F393" s="2">
        <v>0</v>
      </c>
      <c r="G393" s="3">
        <f t="shared" si="12"/>
        <v>155654.87</v>
      </c>
      <c r="H393" s="3">
        <f t="shared" si="13"/>
        <v>0.25</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49368.75</v>
      </c>
      <c r="D394" s="2">
        <f>'PR-RAS'!E399</f>
        <v>173855</v>
      </c>
      <c r="E394" s="2">
        <v>0</v>
      </c>
      <c r="F394" s="2">
        <v>0</v>
      </c>
      <c r="G394" s="3">
        <f t="shared" si="12"/>
        <v>156051.94875000001</v>
      </c>
      <c r="H394" s="3">
        <f t="shared" si="13"/>
        <v>0.25</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42635.95</v>
      </c>
      <c r="D396" s="2">
        <f>'PR-RAS'!E401</f>
        <v>90012.4</v>
      </c>
      <c r="E396" s="2">
        <v>0</v>
      </c>
      <c r="F396" s="2">
        <v>0</v>
      </c>
      <c r="G396" s="3">
        <f t="shared" si="12"/>
        <v>87950.996250000011</v>
      </c>
      <c r="H396" s="3">
        <f t="shared" si="13"/>
        <v>0.44999999999708962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25809.45</v>
      </c>
      <c r="D398" s="2">
        <f>'PR-RAS'!E403</f>
        <v>34325.31</v>
      </c>
      <c r="E398" s="2">
        <v>0</v>
      </c>
      <c r="F398" s="2">
        <v>0</v>
      </c>
      <c r="G398" s="3">
        <f t="shared" si="12"/>
        <v>37500.647789999995</v>
      </c>
      <c r="H398" s="3">
        <f t="shared" si="13"/>
        <v>0.75999999999839929</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16826.5</v>
      </c>
      <c r="D399" s="2">
        <f>'PR-RAS'!E404</f>
        <v>55687.09</v>
      </c>
      <c r="E399" s="2">
        <v>0</v>
      </c>
      <c r="F399" s="2">
        <v>0</v>
      </c>
      <c r="G399" s="3">
        <f t="shared" si="12"/>
        <v>51023.870640000001</v>
      </c>
      <c r="H399" s="3">
        <f t="shared" si="13"/>
        <v>0.58999999999650754</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1109221.19</v>
      </c>
      <c r="D407" s="2">
        <f>'PR-RAS'!E412</f>
        <v>7094423.6099999994</v>
      </c>
      <c r="E407" s="2">
        <v>0</v>
      </c>
      <c r="F407" s="2">
        <v>0</v>
      </c>
      <c r="G407" s="3">
        <f t="shared" si="12"/>
        <v>6211015.77446</v>
      </c>
      <c r="H407" s="3">
        <f t="shared" si="13"/>
        <v>0.58000000054016709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1096007.44</v>
      </c>
      <c r="D408" s="2">
        <f>'PR-RAS'!E413</f>
        <v>7012604.8899999997</v>
      </c>
      <c r="E408" s="2">
        <v>0</v>
      </c>
      <c r="F408" s="2">
        <v>0</v>
      </c>
      <c r="G408" s="3">
        <f t="shared" si="12"/>
        <v>6154335.4085399993</v>
      </c>
      <c r="H408" s="3">
        <f t="shared" si="13"/>
        <v>0.55000000027939677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13213.75</v>
      </c>
      <c r="D409" s="2">
        <f>'PR-RAS'!E414</f>
        <v>81818.720000000001</v>
      </c>
      <c r="E409" s="2">
        <v>0</v>
      </c>
      <c r="F409" s="2">
        <v>0</v>
      </c>
      <c r="G409" s="3">
        <f t="shared" si="12"/>
        <v>72155.28551999999</v>
      </c>
      <c r="H409" s="3">
        <f t="shared" si="13"/>
        <v>0.52999999999883585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5856914.5599999987</v>
      </c>
      <c r="D413" s="2">
        <f>'PR-RAS'!E418</f>
        <v>13816944.089999998</v>
      </c>
      <c r="E413" s="2">
        <v>0</v>
      </c>
      <c r="F413" s="2">
        <v>0</v>
      </c>
      <c r="G413" s="3">
        <f t="shared" si="12"/>
        <v>13798210.728879998</v>
      </c>
      <c r="H413" s="3">
        <f t="shared" si="13"/>
        <v>0.52999999932944775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8074023.6699999999</v>
      </c>
      <c r="D415" s="2">
        <f>'PR-RAS'!E420</f>
        <v>13355189.58</v>
      </c>
      <c r="E415" s="2">
        <v>0</v>
      </c>
      <c r="F415" s="2">
        <v>0</v>
      </c>
      <c r="G415" s="3">
        <f t="shared" si="12"/>
        <v>14400742.771619998</v>
      </c>
      <c r="H415" s="3">
        <f t="shared" si="13"/>
        <v>0.75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175684.55</v>
      </c>
      <c r="D416" s="2">
        <f>'PR-RAS'!E421</f>
        <v>38774.14</v>
      </c>
      <c r="E416" s="2">
        <v>0</v>
      </c>
      <c r="F416" s="2">
        <v>0</v>
      </c>
      <c r="G416" s="3">
        <f t="shared" si="12"/>
        <v>105091.62444999999</v>
      </c>
      <c r="H416" s="3">
        <f t="shared" si="13"/>
        <v>0.59000000001105946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44754632.150000006</v>
      </c>
      <c r="D417" s="2">
        <f>'PR-RAS'!E422</f>
        <v>51113327.060000002</v>
      </c>
      <c r="E417" s="2">
        <v>0</v>
      </c>
      <c r="F417" s="2">
        <v>0</v>
      </c>
      <c r="G417" s="3">
        <f t="shared" si="12"/>
        <v>61144215.088320002</v>
      </c>
      <c r="H417" s="3">
        <f t="shared" si="13"/>
        <v>0.21000000834465027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45624380.979999997</v>
      </c>
      <c r="D418" s="2">
        <f>'PR-RAS'!E423</f>
        <v>59786971.219999991</v>
      </c>
      <c r="E418" s="2">
        <v>0</v>
      </c>
      <c r="F418" s="2">
        <v>0</v>
      </c>
      <c r="G418" s="3">
        <f t="shared" si="12"/>
        <v>68887700.866139993</v>
      </c>
      <c r="H418" s="3">
        <f t="shared" si="13"/>
        <v>0.23999999463558197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869748.82999999076</v>
      </c>
      <c r="D420" s="2">
        <f>'PR-RAS'!E425</f>
        <v>8673644.159999989</v>
      </c>
      <c r="E420" s="2">
        <v>0</v>
      </c>
      <c r="F420" s="2">
        <v>0</v>
      </c>
      <c r="G420" s="3">
        <f t="shared" si="12"/>
        <v>7632938.5658499869</v>
      </c>
      <c r="H420" s="3">
        <f t="shared" si="13"/>
        <v>0.32999999821186066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5403315.5800000001</v>
      </c>
      <c r="D422" s="2">
        <f>'PR-RAS'!E427</f>
        <v>7062889.1500000004</v>
      </c>
      <c r="E422" s="2">
        <v>0</v>
      </c>
      <c r="F422" s="2">
        <v>0</v>
      </c>
      <c r="G422" s="3">
        <f t="shared" si="12"/>
        <v>8221748.5234800009</v>
      </c>
      <c r="H422" s="3">
        <f t="shared" si="13"/>
        <v>0.57000000029802322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2696382.38</v>
      </c>
      <c r="D423" s="2">
        <f>'PR-RAS'!E428</f>
        <v>5504915</v>
      </c>
      <c r="E423" s="2">
        <v>0</v>
      </c>
      <c r="F423" s="2">
        <v>0</v>
      </c>
      <c r="G423" s="3">
        <f t="shared" si="12"/>
        <v>5784021.6243599998</v>
      </c>
      <c r="H423" s="3">
        <f t="shared" si="13"/>
        <v>0.37999999988824129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3627165.3200000003</v>
      </c>
      <c r="D424" s="2">
        <f>'PR-RAS'!E430</f>
        <v>18785187.210000001</v>
      </c>
      <c r="E424" s="2">
        <v>0</v>
      </c>
      <c r="F424" s="2">
        <v>0</v>
      </c>
      <c r="G424" s="3">
        <f t="shared" si="12"/>
        <v>17426559.31002</v>
      </c>
      <c r="H424" s="3">
        <f t="shared" si="13"/>
        <v>0.5300000011920929</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153643.93</v>
      </c>
      <c r="D425" s="2">
        <f>'PR-RAS'!E431</f>
        <v>0</v>
      </c>
      <c r="E425" s="2">
        <v>0</v>
      </c>
      <c r="F425" s="2">
        <v>0</v>
      </c>
      <c r="G425" s="3">
        <f t="shared" si="12"/>
        <v>65145.026319999997</v>
      </c>
      <c r="H425" s="3">
        <f t="shared" si="13"/>
        <v>7.0000000006984919E-2</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1327</v>
      </c>
      <c r="D431" s="2">
        <f>'PR-RAS'!E437</f>
        <v>0</v>
      </c>
      <c r="E431" s="2">
        <v>0</v>
      </c>
      <c r="F431" s="2">
        <v>0</v>
      </c>
      <c r="G431" s="3">
        <f t="shared" si="12"/>
        <v>570.61</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1327</v>
      </c>
      <c r="D432" s="2">
        <f>'PR-RAS'!E438</f>
        <v>0</v>
      </c>
      <c r="E432" s="2">
        <v>0</v>
      </c>
      <c r="F432" s="2">
        <v>0</v>
      </c>
      <c r="G432" s="3">
        <f t="shared" si="12"/>
        <v>571.93700000000001</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152316.93</v>
      </c>
      <c r="D438" s="2">
        <f>'PR-RAS'!E444</f>
        <v>0</v>
      </c>
      <c r="E438" s="2">
        <v>0</v>
      </c>
      <c r="F438" s="2">
        <v>0</v>
      </c>
      <c r="G438" s="3">
        <f t="shared" si="12"/>
        <v>66562.49841</v>
      </c>
      <c r="H438" s="3">
        <f t="shared" si="13"/>
        <v>7.0000000006984919E-2</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2387625</v>
      </c>
      <c r="E473" s="2">
        <v>0</v>
      </c>
      <c r="F473" s="2">
        <v>0</v>
      </c>
      <c r="G473" s="3">
        <f t="shared" si="12"/>
        <v>2253918</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2387625</v>
      </c>
      <c r="E478" s="2">
        <v>0</v>
      </c>
      <c r="F478" s="2">
        <v>0</v>
      </c>
      <c r="G478" s="3">
        <f t="shared" si="12"/>
        <v>2277794.25</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3473521.39</v>
      </c>
      <c r="D485" s="2">
        <f>'PR-RAS'!E491</f>
        <v>16397562.210000001</v>
      </c>
      <c r="E485" s="2">
        <v>0</v>
      </c>
      <c r="F485" s="2">
        <v>0</v>
      </c>
      <c r="G485" s="3">
        <f t="shared" si="12"/>
        <v>17554024.572039999</v>
      </c>
      <c r="H485" s="3">
        <f t="shared" si="13"/>
        <v>0.60000000102445483</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3473521.39</v>
      </c>
      <c r="D496" s="2">
        <f>'PR-RAS'!E502</f>
        <v>14282562.210000001</v>
      </c>
      <c r="E496" s="2">
        <v>0</v>
      </c>
      <c r="F496" s="2">
        <v>0</v>
      </c>
      <c r="G496" s="3">
        <f t="shared" si="12"/>
        <v>15859129.675950002</v>
      </c>
      <c r="H496" s="3">
        <f t="shared" si="13"/>
        <v>0.60000000102445483</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3400000</v>
      </c>
      <c r="D497" s="2">
        <f>'PR-RAS'!E503</f>
        <v>9619363.2200000007</v>
      </c>
      <c r="E497" s="2">
        <v>0</v>
      </c>
      <c r="F497" s="2">
        <v>0</v>
      </c>
      <c r="G497" s="3">
        <f t="shared" si="12"/>
        <v>11228808.314240001</v>
      </c>
      <c r="H497" s="3">
        <f t="shared" si="13"/>
        <v>0.22000000067055225</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73521.39</v>
      </c>
      <c r="D499" s="2">
        <f>'PR-RAS'!E505</f>
        <v>4663198.99</v>
      </c>
      <c r="E499" s="2">
        <v>0</v>
      </c>
      <c r="F499" s="2">
        <v>0</v>
      </c>
      <c r="G499" s="3">
        <f t="shared" si="12"/>
        <v>4681159.846260001</v>
      </c>
      <c r="H499" s="3">
        <f t="shared" si="13"/>
        <v>0.39999999977590051</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2115000</v>
      </c>
      <c r="E508" s="2">
        <v>0</v>
      </c>
      <c r="F508" s="2">
        <v>0</v>
      </c>
      <c r="G508" s="3">
        <f t="shared" si="12"/>
        <v>2144610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2115000</v>
      </c>
      <c r="E509" s="2">
        <v>0</v>
      </c>
      <c r="F509" s="2">
        <v>0</v>
      </c>
      <c r="G509" s="3">
        <f t="shared" si="12"/>
        <v>2148840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4010588.8</v>
      </c>
      <c r="D529" s="2">
        <f>'PR-RAS'!E535</f>
        <v>10369990.059999999</v>
      </c>
      <c r="E529" s="2">
        <v>0</v>
      </c>
      <c r="F529" s="2">
        <v>0</v>
      </c>
      <c r="G529" s="3">
        <f t="shared" ref="G529:G836" si="14">(B529/1000)*(C529*1+D529*2)</f>
        <v>13068300.389759999</v>
      </c>
      <c r="H529" s="3">
        <f t="shared" ref="H529:H836" si="15">ABS(C529-ROUND(C529,0))+ABS(D529-ROUND(D529,0))</f>
        <v>0.25999999884516001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200000</v>
      </c>
      <c r="D530" s="2">
        <f>'PR-RAS'!E536</f>
        <v>0</v>
      </c>
      <c r="E530" s="2">
        <v>0</v>
      </c>
      <c r="F530" s="2">
        <v>0</v>
      </c>
      <c r="G530" s="3">
        <f t="shared" si="14"/>
        <v>105800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200000</v>
      </c>
      <c r="D543" s="2">
        <f>'PR-RAS'!E549</f>
        <v>0</v>
      </c>
      <c r="E543" s="2">
        <v>0</v>
      </c>
      <c r="F543" s="2">
        <v>0</v>
      </c>
      <c r="G543" s="3">
        <f t="shared" si="14"/>
        <v>108400.00000000001</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3810588.8</v>
      </c>
      <c r="D591" s="2">
        <f>'PR-RAS'!E597</f>
        <v>10369990.059999999</v>
      </c>
      <c r="E591" s="2">
        <v>0</v>
      </c>
      <c r="F591" s="2">
        <v>0</v>
      </c>
      <c r="G591" s="3">
        <f t="shared" si="14"/>
        <v>14484835.662799997</v>
      </c>
      <c r="H591" s="3">
        <f t="shared" si="15"/>
        <v>0.25999999884516001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3810588.8</v>
      </c>
      <c r="D603" s="2">
        <f>'PR-RAS'!E609</f>
        <v>10052740.059999999</v>
      </c>
      <c r="E603" s="2">
        <v>0</v>
      </c>
      <c r="F603" s="2">
        <v>0</v>
      </c>
      <c r="G603" s="3">
        <f t="shared" si="14"/>
        <v>14397473.489839999</v>
      </c>
      <c r="H603" s="3">
        <f t="shared" si="15"/>
        <v>0.25999999884516001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3810588.8</v>
      </c>
      <c r="D604" s="2">
        <f>'PR-RAS'!E610</f>
        <v>10039952.02</v>
      </c>
      <c r="E604" s="2">
        <v>0</v>
      </c>
      <c r="F604" s="2">
        <v>0</v>
      </c>
      <c r="G604" s="3">
        <f t="shared" si="14"/>
        <v>14405967.18252</v>
      </c>
      <c r="H604" s="3">
        <f t="shared" si="15"/>
        <v>0.21999999973922968</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12788.04</v>
      </c>
      <c r="E606" s="2">
        <v>0</v>
      </c>
      <c r="F606" s="2">
        <v>0</v>
      </c>
      <c r="G606" s="3">
        <f t="shared" si="14"/>
        <v>15473.528400000001</v>
      </c>
      <c r="H606" s="3">
        <f t="shared" si="15"/>
        <v>4.0000000000873115E-2</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317250</v>
      </c>
      <c r="E615" s="2">
        <v>0</v>
      </c>
      <c r="F615" s="2">
        <v>0</v>
      </c>
      <c r="G615" s="3">
        <f t="shared" si="14"/>
        <v>389583</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317250</v>
      </c>
      <c r="E616" s="2">
        <v>0</v>
      </c>
      <c r="F616" s="2">
        <v>0</v>
      </c>
      <c r="G616" s="3">
        <f t="shared" si="14"/>
        <v>390217.5</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8415197.1500000022</v>
      </c>
      <c r="E633" s="2">
        <v>0</v>
      </c>
      <c r="F633" s="2">
        <v>0</v>
      </c>
      <c r="G633" s="3">
        <f t="shared" si="14"/>
        <v>10636809.197600003</v>
      </c>
      <c r="H633" s="3">
        <f t="shared" si="15"/>
        <v>0.15000000223517418</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383423.47999999952</v>
      </c>
      <c r="D634" s="2">
        <f>'PR-RAS'!E640</f>
        <v>0</v>
      </c>
      <c r="E634" s="2">
        <v>0</v>
      </c>
      <c r="F634" s="2">
        <v>0</v>
      </c>
      <c r="G634" s="3">
        <f t="shared" si="14"/>
        <v>242707.06283999971</v>
      </c>
      <c r="H634" s="3">
        <f t="shared" si="15"/>
        <v>0.47999999951571226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5443506.5499999998</v>
      </c>
      <c r="D635" s="2">
        <f>'PR-RAS'!E641</f>
        <v>5622607.04</v>
      </c>
      <c r="E635" s="2">
        <v>0</v>
      </c>
      <c r="F635" s="2">
        <v>0</v>
      </c>
      <c r="G635" s="3">
        <f t="shared" si="14"/>
        <v>10580648.879419999</v>
      </c>
      <c r="H635" s="3">
        <f t="shared" si="15"/>
        <v>0.49000000022351742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48381797.470000006</v>
      </c>
      <c r="D637" s="2">
        <f>'PR-RAS'!E643</f>
        <v>69898514.270000011</v>
      </c>
      <c r="E637" s="2">
        <v>0</v>
      </c>
      <c r="F637" s="2">
        <v>0</v>
      </c>
      <c r="G637" s="3">
        <f t="shared" si="14"/>
        <v>119681733.34236002</v>
      </c>
      <c r="H637" s="3">
        <f t="shared" si="15"/>
        <v>0.74000001698732376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49634969.779999994</v>
      </c>
      <c r="D638" s="2">
        <f>'PR-RAS'!E644</f>
        <v>70156961.279999986</v>
      </c>
      <c r="E638" s="2">
        <v>0</v>
      </c>
      <c r="F638" s="2">
        <v>0</v>
      </c>
      <c r="G638" s="3">
        <f t="shared" si="14"/>
        <v>120997444.42057998</v>
      </c>
      <c r="H638" s="3">
        <f t="shared" si="15"/>
        <v>0.4999999925494194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1253172.3099999875</v>
      </c>
      <c r="D640" s="2">
        <f>'PR-RAS'!E646</f>
        <v>258447.00999997556</v>
      </c>
      <c r="E640" s="2">
        <v>0</v>
      </c>
      <c r="F640" s="2">
        <v>0</v>
      </c>
      <c r="G640" s="3">
        <f t="shared" si="14"/>
        <v>1131072.3848699608</v>
      </c>
      <c r="H640" s="3">
        <f t="shared" si="15"/>
        <v>0.31999996304512024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40190.969999999739</v>
      </c>
      <c r="D641" s="2">
        <f>'PR-RAS'!E647</f>
        <v>0</v>
      </c>
      <c r="E641" s="2">
        <v>0</v>
      </c>
      <c r="F641" s="2">
        <v>0</v>
      </c>
      <c r="G641" s="3">
        <f t="shared" si="14"/>
        <v>25722.220799999835</v>
      </c>
      <c r="H641" s="3">
        <f t="shared" si="15"/>
        <v>3.0000000260770321E-2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1440282.1100000003</v>
      </c>
      <c r="E642" s="2">
        <v>0</v>
      </c>
      <c r="F642" s="2">
        <v>0</v>
      </c>
      <c r="G642" s="3">
        <f t="shared" si="14"/>
        <v>1846441.6650200004</v>
      </c>
      <c r="H642" s="3">
        <f t="shared" si="15"/>
        <v>0.11000000033527613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1212981.3399999877</v>
      </c>
      <c r="D644" s="2">
        <f>'PR-RAS'!E650</f>
        <v>1698729.1199999759</v>
      </c>
      <c r="E644" s="2">
        <v>0</v>
      </c>
      <c r="F644" s="2">
        <v>0</v>
      </c>
      <c r="G644" s="3">
        <f t="shared" si="14"/>
        <v>2964512.6499399613</v>
      </c>
      <c r="H644" s="3">
        <f t="shared" si="15"/>
        <v>0.45999996364116669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1808048.75</v>
      </c>
      <c r="D645" s="2">
        <f>'PR-RAS'!E651</f>
        <v>0</v>
      </c>
      <c r="E645" s="2">
        <v>0</v>
      </c>
      <c r="F645" s="2">
        <v>0</v>
      </c>
      <c r="G645" s="3">
        <f t="shared" si="14"/>
        <v>1164383.395</v>
      </c>
      <c r="H645" s="3">
        <f t="shared" si="15"/>
        <v>0.25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2044821.4</v>
      </c>
      <c r="D646" s="2">
        <f>'PR-RAS'!E653</f>
        <v>848229.83</v>
      </c>
      <c r="E646" s="2">
        <v>0</v>
      </c>
      <c r="F646" s="2">
        <v>0</v>
      </c>
      <c r="G646" s="3">
        <f t="shared" si="14"/>
        <v>2413126.2837</v>
      </c>
      <c r="H646" s="3">
        <f t="shared" si="15"/>
        <v>0.56999999994877726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48041835.710000001</v>
      </c>
      <c r="D647" s="2">
        <f>'PR-RAS'!E654</f>
        <v>76104574.109999999</v>
      </c>
      <c r="E647" s="2">
        <v>0</v>
      </c>
      <c r="F647" s="2">
        <v>0</v>
      </c>
      <c r="G647" s="3">
        <f t="shared" si="14"/>
        <v>129362135.61878</v>
      </c>
      <c r="H647" s="3">
        <f t="shared" si="15"/>
        <v>0.39999999850988388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49232939.289999999</v>
      </c>
      <c r="D648" s="2">
        <f>'PR-RAS'!E655</f>
        <v>73873524.069999993</v>
      </c>
      <c r="E648" s="2">
        <v>0</v>
      </c>
      <c r="F648" s="2">
        <v>0</v>
      </c>
      <c r="G648" s="3">
        <f t="shared" si="14"/>
        <v>127446051.86720999</v>
      </c>
      <c r="H648" s="3">
        <f t="shared" si="15"/>
        <v>0.35999999195337296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853717.8200000003</v>
      </c>
      <c r="D649" s="2">
        <f>'PR-RAS'!E656</f>
        <v>3079279.8700000048</v>
      </c>
      <c r="E649" s="2">
        <v>0</v>
      </c>
      <c r="F649" s="2">
        <v>0</v>
      </c>
      <c r="G649" s="3">
        <f t="shared" si="14"/>
        <v>4543955.8588800067</v>
      </c>
      <c r="H649" s="3">
        <f t="shared" si="15"/>
        <v>0.30999999493360519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116</v>
      </c>
      <c r="D650" s="2">
        <f>'PR-RAS'!E657</f>
        <v>144</v>
      </c>
      <c r="E650" s="2">
        <v>0</v>
      </c>
      <c r="F650" s="2">
        <v>0</v>
      </c>
      <c r="G650" s="3">
        <f t="shared" si="14"/>
        <v>262.19600000000003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705</v>
      </c>
      <c r="D651" s="2">
        <f>'PR-RAS'!E658</f>
        <v>746</v>
      </c>
      <c r="E651" s="2">
        <v>0</v>
      </c>
      <c r="F651" s="2">
        <v>0</v>
      </c>
      <c r="G651" s="3">
        <f t="shared" si="14"/>
        <v>1428.05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114</v>
      </c>
      <c r="D652" s="2">
        <f>'PR-RAS'!E659</f>
        <v>160</v>
      </c>
      <c r="E652" s="2">
        <v>0</v>
      </c>
      <c r="F652" s="2">
        <v>0</v>
      </c>
      <c r="G652" s="3">
        <f t="shared" si="14"/>
        <v>282.53399999999999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634</v>
      </c>
      <c r="D653" s="2">
        <f>'PR-RAS'!E660</f>
        <v>681</v>
      </c>
      <c r="E653" s="2">
        <v>0</v>
      </c>
      <c r="F653" s="2">
        <v>0</v>
      </c>
      <c r="G653" s="3">
        <f t="shared" si="14"/>
        <v>1301.3920000000001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9233.93</v>
      </c>
      <c r="E656" s="2">
        <v>0</v>
      </c>
      <c r="F656" s="2">
        <v>0</v>
      </c>
      <c r="G656" s="3">
        <f t="shared" ref="G656:G657" si="16">(B656/1000)*(C656*1+D656*2)</f>
        <v>12096.4483</v>
      </c>
      <c r="H656" s="3">
        <f t="shared" ref="H656:H657" si="17">ABS(C656-ROUND(C656,0))+ABS(D656-ROUND(D656,0))</f>
        <v>6.9999999999708962E-2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788344.29</v>
      </c>
      <c r="E657" s="2">
        <v>0</v>
      </c>
      <c r="F657" s="2">
        <v>0</v>
      </c>
      <c r="G657" s="3">
        <f t="shared" si="16"/>
        <v>1034307.7084800001</v>
      </c>
      <c r="H657" s="3">
        <f t="shared" si="17"/>
        <v>0.2900000000372529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1789.53</v>
      </c>
      <c r="D660" s="2">
        <f>'PR-RAS'!E667</f>
        <v>1733.12</v>
      </c>
      <c r="E660" s="2">
        <v>0</v>
      </c>
      <c r="F660" s="2">
        <v>0</v>
      </c>
      <c r="G660" s="3">
        <f t="shared" si="14"/>
        <v>3463.5524299999997</v>
      </c>
      <c r="H660" s="3">
        <f t="shared" si="15"/>
        <v>0.58999999999991815</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4102097.35</v>
      </c>
      <c r="D662" s="2">
        <f>'PR-RAS'!E669</f>
        <v>782915.4</v>
      </c>
      <c r="E662" s="2">
        <v>0</v>
      </c>
      <c r="F662" s="2">
        <v>0</v>
      </c>
      <c r="G662" s="3">
        <f t="shared" si="14"/>
        <v>3746500.5071500004</v>
      </c>
      <c r="H662" s="3">
        <f t="shared" si="15"/>
        <v>0.75000000011641532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20092.900000000001</v>
      </c>
      <c r="D663" s="2">
        <f>'PR-RAS'!E670</f>
        <v>108307.5</v>
      </c>
      <c r="E663" s="2">
        <v>0</v>
      </c>
      <c r="F663" s="2">
        <v>0</v>
      </c>
      <c r="G663" s="3">
        <f t="shared" si="14"/>
        <v>156700.6298</v>
      </c>
      <c r="H663" s="3">
        <f t="shared" si="15"/>
        <v>0.59999999999854481</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12424.05</v>
      </c>
      <c r="D665" s="2">
        <f>'PR-RAS'!E672</f>
        <v>42385.4</v>
      </c>
      <c r="E665" s="2">
        <v>0</v>
      </c>
      <c r="F665" s="2">
        <v>0</v>
      </c>
      <c r="G665" s="3">
        <f t="shared" si="14"/>
        <v>64537.380400000009</v>
      </c>
      <c r="H665" s="3">
        <f t="shared" si="15"/>
        <v>0.4500000000007276</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641106.68999999994</v>
      </c>
      <c r="D666" s="2">
        <f>'PR-RAS'!E673</f>
        <v>119695.33</v>
      </c>
      <c r="E666" s="2">
        <v>0</v>
      </c>
      <c r="F666" s="2">
        <v>0</v>
      </c>
      <c r="G666" s="3">
        <f t="shared" si="14"/>
        <v>585530.73774999997</v>
      </c>
      <c r="H666" s="3">
        <f t="shared" si="15"/>
        <v>0.64000000005762558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35949.599999999999</v>
      </c>
      <c r="D670" s="2">
        <f>'PR-RAS'!E677</f>
        <v>55202.400000000001</v>
      </c>
      <c r="E670" s="2">
        <v>0</v>
      </c>
      <c r="F670" s="2">
        <v>0</v>
      </c>
      <c r="G670" s="3">
        <f t="shared" si="14"/>
        <v>97911.093600000007</v>
      </c>
      <c r="H670" s="3">
        <f t="shared" si="15"/>
        <v>0.80000000000291038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32581.040000000001</v>
      </c>
      <c r="D671" s="2">
        <f>'PR-RAS'!E678</f>
        <v>0</v>
      </c>
      <c r="E671" s="2">
        <v>0</v>
      </c>
      <c r="F671" s="2">
        <v>0</v>
      </c>
      <c r="G671" s="3">
        <f t="shared" si="14"/>
        <v>21829.2968</v>
      </c>
      <c r="H671" s="3">
        <f t="shared" si="15"/>
        <v>4.0000000000873115E-2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272538.57</v>
      </c>
      <c r="D672" s="2">
        <f>'PR-RAS'!E679</f>
        <v>286421.34999999998</v>
      </c>
      <c r="E672" s="2">
        <v>0</v>
      </c>
      <c r="F672" s="2">
        <v>0</v>
      </c>
      <c r="G672" s="3">
        <f t="shared" si="14"/>
        <v>567250.83217000007</v>
      </c>
      <c r="H672" s="3">
        <f t="shared" si="15"/>
        <v>0.77999999996973202</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227444.33</v>
      </c>
      <c r="D674" s="2">
        <f>'PR-RAS'!E681</f>
        <v>490225.84</v>
      </c>
      <c r="E674" s="2">
        <v>0</v>
      </c>
      <c r="F674" s="2">
        <v>0</v>
      </c>
      <c r="G674" s="3">
        <f t="shared" si="14"/>
        <v>812914.01473000005</v>
      </c>
      <c r="H674" s="3">
        <f t="shared" si="15"/>
        <v>0.48999999996158294</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13027416.5</v>
      </c>
      <c r="D676" s="2">
        <f>'PR-RAS'!E683</f>
        <v>14138577.32</v>
      </c>
      <c r="E676" s="2">
        <v>0</v>
      </c>
      <c r="F676" s="2">
        <v>0</v>
      </c>
      <c r="G676" s="3">
        <f t="shared" si="14"/>
        <v>27880585.519500002</v>
      </c>
      <c r="H676" s="3">
        <f t="shared" si="15"/>
        <v>0.82000000029802322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86447.29</v>
      </c>
      <c r="D677" s="2">
        <f>'PR-RAS'!E684</f>
        <v>101434.38</v>
      </c>
      <c r="E677" s="2">
        <v>0</v>
      </c>
      <c r="F677" s="2">
        <v>0</v>
      </c>
      <c r="G677" s="3">
        <f t="shared" si="14"/>
        <v>195577.64980000001</v>
      </c>
      <c r="H677" s="3">
        <f t="shared" si="15"/>
        <v>0.66999999999825377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178837.34</v>
      </c>
      <c r="D678" s="2">
        <f>'PR-RAS'!E685</f>
        <v>230020.97</v>
      </c>
      <c r="E678" s="2">
        <v>0</v>
      </c>
      <c r="F678" s="2">
        <v>0</v>
      </c>
      <c r="G678" s="3">
        <f t="shared" si="14"/>
        <v>432521.27256000007</v>
      </c>
      <c r="H678" s="3">
        <f t="shared" si="15"/>
        <v>0.36999999999534339</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4840</v>
      </c>
      <c r="D679" s="2">
        <f>'PR-RAS'!E686</f>
        <v>8994.84</v>
      </c>
      <c r="E679" s="2">
        <v>0</v>
      </c>
      <c r="F679" s="2">
        <v>0</v>
      </c>
      <c r="G679" s="3">
        <f t="shared" si="14"/>
        <v>15478.523040000002</v>
      </c>
      <c r="H679" s="3">
        <f t="shared" si="15"/>
        <v>0.15999999999985448</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740200.56</v>
      </c>
      <c r="D695" s="2">
        <f>'PR-RAS'!E702</f>
        <v>1135505.8500000001</v>
      </c>
      <c r="E695" s="2">
        <v>0</v>
      </c>
      <c r="F695" s="2">
        <v>0</v>
      </c>
      <c r="G695" s="3">
        <f t="shared" si="14"/>
        <v>2089781.3084400001</v>
      </c>
      <c r="H695" s="3">
        <f t="shared" si="15"/>
        <v>0.58999999985098839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576306.31000000006</v>
      </c>
      <c r="D699" s="2">
        <f>'PR-RAS'!E706</f>
        <v>5023617.66</v>
      </c>
      <c r="E699" s="2">
        <v>0</v>
      </c>
      <c r="F699" s="2">
        <v>0</v>
      </c>
      <c r="G699" s="3">
        <f t="shared" si="14"/>
        <v>7415232.0577400001</v>
      </c>
      <c r="H699" s="3">
        <f t="shared" si="15"/>
        <v>0.64999999990686774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164576.81</v>
      </c>
      <c r="E704" s="2">
        <v>0</v>
      </c>
      <c r="F704" s="2">
        <v>0</v>
      </c>
      <c r="G704" s="3">
        <f t="shared" ref="G704:G707" si="20">(B704/1000)*(C704*1+D704*2)</f>
        <v>231394.99485999998</v>
      </c>
      <c r="H704" s="3">
        <f t="shared" ref="H704:H707" si="21">ABS(C704-ROUND(C704,0))+ABS(D704-ROUND(D704,0))</f>
        <v>0.19000000000232831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33951.24</v>
      </c>
      <c r="E705" s="2">
        <v>0</v>
      </c>
      <c r="F705" s="2">
        <v>0</v>
      </c>
      <c r="G705" s="3">
        <f t="shared" si="20"/>
        <v>47803.345919999992</v>
      </c>
      <c r="H705" s="3">
        <f t="shared" si="21"/>
        <v>0.23999999999796273</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15716.53</v>
      </c>
      <c r="E715" s="2">
        <v>0</v>
      </c>
      <c r="F715" s="2">
        <v>0</v>
      </c>
      <c r="G715" s="3">
        <f t="shared" ref="G715:G716" si="22">(B715/1000)*(C715*1+D715*2)</f>
        <v>22443.204839999999</v>
      </c>
      <c r="H715" s="3">
        <f t="shared" ref="H715:H716" si="23">ABS(C715-ROUND(C715,0))+ABS(D715-ROUND(D715,0))</f>
        <v>0.46999999999934516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847254.89</v>
      </c>
      <c r="D717" s="2">
        <f>'PR-RAS'!E724</f>
        <v>1038814.69</v>
      </c>
      <c r="E717" s="2">
        <v>0</v>
      </c>
      <c r="F717" s="2">
        <v>0</v>
      </c>
      <c r="G717" s="3">
        <f t="shared" si="14"/>
        <v>2094217.13732</v>
      </c>
      <c r="H717" s="3">
        <f t="shared" si="15"/>
        <v>0.42000000004190952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10688.91</v>
      </c>
      <c r="D719" s="2">
        <f>'PR-RAS'!E726</f>
        <v>2184.4499999999998</v>
      </c>
      <c r="E719" s="2">
        <v>0</v>
      </c>
      <c r="F719" s="2">
        <v>0</v>
      </c>
      <c r="G719" s="3">
        <f t="shared" si="14"/>
        <v>10811.50758</v>
      </c>
      <c r="H719" s="3">
        <f t="shared" si="15"/>
        <v>0.53999999999996362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80833.06</v>
      </c>
      <c r="D725" s="2">
        <f>'PR-RAS'!E732</f>
        <v>55572.59</v>
      </c>
      <c r="E725" s="2">
        <v>0</v>
      </c>
      <c r="F725" s="2">
        <v>0</v>
      </c>
      <c r="G725" s="3">
        <f t="shared" si="14"/>
        <v>138992.24575999999</v>
      </c>
      <c r="H725" s="3">
        <f t="shared" si="15"/>
        <v>0.47000000000116415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42543.03</v>
      </c>
      <c r="D726" s="2">
        <f>'PR-RAS'!E733</f>
        <v>65525.32</v>
      </c>
      <c r="E726" s="2">
        <v>0</v>
      </c>
      <c r="F726" s="2">
        <v>0</v>
      </c>
      <c r="G726" s="3">
        <f t="shared" si="14"/>
        <v>125855.41074999998</v>
      </c>
      <c r="H726" s="3">
        <f t="shared" si="15"/>
        <v>0.34999999999854481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438428.93</v>
      </c>
      <c r="D727" s="2">
        <f>'PR-RAS'!E734</f>
        <v>535569.15</v>
      </c>
      <c r="E727" s="2">
        <v>0</v>
      </c>
      <c r="F727" s="2">
        <v>0</v>
      </c>
      <c r="G727" s="3">
        <f t="shared" si="14"/>
        <v>1095945.80898</v>
      </c>
      <c r="H727" s="3">
        <f t="shared" si="15"/>
        <v>0.22000000003026798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26871.38</v>
      </c>
      <c r="D729" s="2">
        <f>'PR-RAS'!E736</f>
        <v>40031.199999999997</v>
      </c>
      <c r="E729" s="2">
        <v>0</v>
      </c>
      <c r="F729" s="2">
        <v>0</v>
      </c>
      <c r="G729" s="3">
        <f t="shared" si="14"/>
        <v>77847.791839999991</v>
      </c>
      <c r="H729" s="3">
        <f t="shared" si="15"/>
        <v>0.57999999999810825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95371.51</v>
      </c>
      <c r="D730" s="2">
        <f>'PR-RAS'!E737</f>
        <v>141322.21</v>
      </c>
      <c r="E730" s="2">
        <v>0</v>
      </c>
      <c r="F730" s="2">
        <v>0</v>
      </c>
      <c r="G730" s="3">
        <f t="shared" si="14"/>
        <v>275573.61297000002</v>
      </c>
      <c r="H730" s="3">
        <f t="shared" si="15"/>
        <v>0.69999999999708962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44078.68</v>
      </c>
      <c r="D731" s="2">
        <f>'PR-RAS'!E738</f>
        <v>80823.41</v>
      </c>
      <c r="E731" s="2">
        <v>0</v>
      </c>
      <c r="F731" s="2">
        <v>0</v>
      </c>
      <c r="G731" s="3">
        <f t="shared" si="14"/>
        <v>150179.61499999999</v>
      </c>
      <c r="H731" s="3">
        <f t="shared" si="15"/>
        <v>0.73000000000320142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61237.43</v>
      </c>
      <c r="D732" s="2">
        <f>'PR-RAS'!E739</f>
        <v>77649.2</v>
      </c>
      <c r="E732" s="2">
        <v>0</v>
      </c>
      <c r="F732" s="2">
        <v>0</v>
      </c>
      <c r="G732" s="3">
        <f t="shared" si="14"/>
        <v>158287.69172999999</v>
      </c>
      <c r="H732" s="3">
        <f t="shared" si="15"/>
        <v>0.62999999999738066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63287.08</v>
      </c>
      <c r="D734" s="2">
        <f>'PR-RAS'!E741</f>
        <v>54890.23</v>
      </c>
      <c r="E734" s="2">
        <v>0</v>
      </c>
      <c r="F734" s="2">
        <v>0</v>
      </c>
      <c r="G734" s="3">
        <f t="shared" si="14"/>
        <v>126858.50682000001</v>
      </c>
      <c r="H734" s="3">
        <f t="shared" si="15"/>
        <v>0.31000000000494765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7165.51</v>
      </c>
      <c r="D735" s="2">
        <f>'PR-RAS'!E742</f>
        <v>7710.29</v>
      </c>
      <c r="E735" s="2">
        <v>0</v>
      </c>
      <c r="F735" s="2">
        <v>0</v>
      </c>
      <c r="G735" s="3">
        <f t="shared" si="14"/>
        <v>16578.190060000001</v>
      </c>
      <c r="H735" s="3">
        <f t="shared" si="15"/>
        <v>0.77999999999974534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3976</v>
      </c>
      <c r="D737" s="2">
        <f>'PR-RAS'!E744</f>
        <v>35612.239999999998</v>
      </c>
      <c r="E737" s="2">
        <v>0</v>
      </c>
      <c r="F737" s="2">
        <v>0</v>
      </c>
      <c r="G737" s="3">
        <f t="shared" si="28"/>
        <v>55347.553279999993</v>
      </c>
      <c r="H737" s="3">
        <f t="shared" si="29"/>
        <v>0.23999999999796273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53791.7</v>
      </c>
      <c r="D753" s="2">
        <f>'PR-RAS'!E760</f>
        <v>154772.25</v>
      </c>
      <c r="E753" s="2">
        <v>0</v>
      </c>
      <c r="F753" s="2">
        <v>0</v>
      </c>
      <c r="G753" s="3">
        <f t="shared" si="14"/>
        <v>273228.8224</v>
      </c>
      <c r="H753" s="3">
        <f t="shared" si="15"/>
        <v>0.55000000000291038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4272.54</v>
      </c>
      <c r="E755" s="2">
        <v>0</v>
      </c>
      <c r="F755" s="2">
        <v>0</v>
      </c>
      <c r="G755" s="3">
        <f t="shared" si="14"/>
        <v>6442.9903199999999</v>
      </c>
      <c r="H755" s="3">
        <f t="shared" si="15"/>
        <v>0.46000000000003638</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243720.79</v>
      </c>
      <c r="D771" s="2">
        <f>'PR-RAS'!E778</f>
        <v>211292.04</v>
      </c>
      <c r="E771" s="2">
        <v>0</v>
      </c>
      <c r="F771" s="2">
        <v>0</v>
      </c>
      <c r="G771" s="3">
        <f t="shared" si="14"/>
        <v>513054.7499</v>
      </c>
      <c r="H771" s="3">
        <f t="shared" si="15"/>
        <v>0.25</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2300</v>
      </c>
      <c r="D773" s="2">
        <f>'PR-RAS'!E780</f>
        <v>2300</v>
      </c>
      <c r="E773" s="2">
        <v>0</v>
      </c>
      <c r="F773" s="2">
        <v>0</v>
      </c>
      <c r="G773" s="3">
        <f t="shared" si="14"/>
        <v>5326.8</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11354.91</v>
      </c>
      <c r="D780" s="2">
        <f>'PR-RAS'!E787</f>
        <v>6800</v>
      </c>
      <c r="E780" s="2">
        <v>0</v>
      </c>
      <c r="F780" s="2">
        <v>0</v>
      </c>
      <c r="G780" s="3">
        <f t="shared" si="14"/>
        <v>19439.874889999999</v>
      </c>
      <c r="H780" s="3">
        <f t="shared" si="15"/>
        <v>9.0000000000145519E-2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1170</v>
      </c>
      <c r="E781" s="2">
        <v>0</v>
      </c>
      <c r="F781" s="2">
        <v>0</v>
      </c>
      <c r="G781" s="3">
        <f t="shared" si="14"/>
        <v>1825.2</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3345</v>
      </c>
      <c r="D837" s="2">
        <f>'PR-RAS'!E844</f>
        <v>3345</v>
      </c>
      <c r="E837" s="2">
        <v>0</v>
      </c>
      <c r="F837" s="2">
        <v>0</v>
      </c>
      <c r="G837" s="3">
        <f t="shared" ref="G837:G1010" si="34">(B837/1000)*(C837*1+D837*2)</f>
        <v>8389.26</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264360</v>
      </c>
      <c r="D839" s="2">
        <f>'PR-RAS'!E846</f>
        <v>254920</v>
      </c>
      <c r="E839" s="2">
        <v>0</v>
      </c>
      <c r="F839" s="2">
        <v>0</v>
      </c>
      <c r="G839" s="3">
        <f t="shared" si="34"/>
        <v>648779.6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672868.08</v>
      </c>
      <c r="D843" s="2">
        <f>'PR-RAS'!E850</f>
        <v>498222.84</v>
      </c>
      <c r="E843" s="2">
        <v>0</v>
      </c>
      <c r="F843" s="2">
        <v>0</v>
      </c>
      <c r="G843" s="3">
        <f t="shared" si="34"/>
        <v>1405562.1859199998</v>
      </c>
      <c r="H843" s="3">
        <f t="shared" si="35"/>
        <v>0.23999999993247911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45855.67</v>
      </c>
      <c r="D844" s="2">
        <f>'PR-RAS'!E851</f>
        <v>53485.97</v>
      </c>
      <c r="E844" s="2">
        <v>0</v>
      </c>
      <c r="F844" s="2">
        <v>0</v>
      </c>
      <c r="G844" s="3">
        <f t="shared" si="34"/>
        <v>128833.67522999998</v>
      </c>
      <c r="H844" s="3">
        <f t="shared" si="35"/>
        <v>0.36000000000058208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33252.92</v>
      </c>
      <c r="D846" s="2">
        <f>'PR-RAS'!E853</f>
        <v>27519.67</v>
      </c>
      <c r="E846" s="2">
        <v>0</v>
      </c>
      <c r="F846" s="2">
        <v>0</v>
      </c>
      <c r="G846" s="3">
        <f t="shared" si="34"/>
        <v>74606.959699999992</v>
      </c>
      <c r="H846" s="3">
        <f t="shared" si="35"/>
        <v>0.41000000000349246</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607705.15</v>
      </c>
      <c r="D847" s="2">
        <f>'PR-RAS'!E854</f>
        <v>659239.9</v>
      </c>
      <c r="E847" s="2">
        <v>0</v>
      </c>
      <c r="F847" s="2">
        <v>0</v>
      </c>
      <c r="G847" s="3">
        <f t="shared" si="34"/>
        <v>1629552.4677000002</v>
      </c>
      <c r="H847" s="3">
        <f t="shared" si="35"/>
        <v>0.25</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149714.6</v>
      </c>
      <c r="D848" s="2">
        <f>'PR-RAS'!E855</f>
        <v>362461.21</v>
      </c>
      <c r="E848" s="2">
        <v>0</v>
      </c>
      <c r="F848" s="2">
        <v>0</v>
      </c>
      <c r="G848" s="3">
        <f t="shared" si="34"/>
        <v>740817.55593999999</v>
      </c>
      <c r="H848" s="3">
        <f t="shared" si="35"/>
        <v>0.61000000001513399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231653.78</v>
      </c>
      <c r="D849" s="2">
        <f>'PR-RAS'!E856</f>
        <v>385671.38</v>
      </c>
      <c r="E849" s="2">
        <v>0</v>
      </c>
      <c r="F849" s="2">
        <v>0</v>
      </c>
      <c r="G849" s="3">
        <f t="shared" si="34"/>
        <v>850541.06591999996</v>
      </c>
      <c r="H849" s="3">
        <f t="shared" si="35"/>
        <v>0.60000000000582077</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25641.17</v>
      </c>
      <c r="D850" s="2">
        <f>'PR-RAS'!E857</f>
        <v>131512.43</v>
      </c>
      <c r="E850" s="2">
        <v>0</v>
      </c>
      <c r="F850" s="2">
        <v>0</v>
      </c>
      <c r="G850" s="3">
        <f t="shared" si="34"/>
        <v>245077.45946999997</v>
      </c>
      <c r="H850" s="3">
        <f t="shared" si="35"/>
        <v>0.59999999999126885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152316.93</v>
      </c>
      <c r="D870" s="2">
        <f>'PR-RAS'!E877</f>
        <v>0</v>
      </c>
      <c r="E870" s="2">
        <v>0</v>
      </c>
      <c r="F870" s="2">
        <v>0</v>
      </c>
      <c r="G870" s="3">
        <f t="shared" si="34"/>
        <v>132363.41217</v>
      </c>
      <c r="H870" s="3">
        <f t="shared" si="35"/>
        <v>7.0000000006984919E-2</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3400000</v>
      </c>
      <c r="D905" s="2">
        <f>'PR-RAS'!E912</f>
        <v>9619363.2200000007</v>
      </c>
      <c r="E905" s="2">
        <v>0</v>
      </c>
      <c r="F905" s="2">
        <v>0</v>
      </c>
      <c r="G905" s="3">
        <f t="shared" si="34"/>
        <v>20465408.701760001</v>
      </c>
      <c r="H905" s="3">
        <f t="shared" si="35"/>
        <v>0.22000000067055225</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4639508.99</v>
      </c>
      <c r="E909" s="2">
        <v>0</v>
      </c>
      <c r="F909" s="2">
        <v>0</v>
      </c>
      <c r="G909" s="3">
        <f t="shared" si="34"/>
        <v>8425348.3258400001</v>
      </c>
      <c r="H909" s="3">
        <f t="shared" si="35"/>
        <v>9.9999997764825821E-3</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32862.49</v>
      </c>
      <c r="D910" s="2">
        <f>'PR-RAS'!E917</f>
        <v>23690</v>
      </c>
      <c r="E910" s="2">
        <v>0</v>
      </c>
      <c r="F910" s="2">
        <v>0</v>
      </c>
      <c r="G910" s="3">
        <f t="shared" si="34"/>
        <v>72940.423409999989</v>
      </c>
      <c r="H910" s="3">
        <f t="shared" si="35"/>
        <v>0.48999999999796273</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2115000</v>
      </c>
      <c r="E921" s="2">
        <v>0</v>
      </c>
      <c r="F921" s="2">
        <v>0</v>
      </c>
      <c r="G921" s="3">
        <f t="shared" si="34"/>
        <v>3891600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200000</v>
      </c>
      <c r="D939" s="2">
        <f>'PR-RAS'!E946</f>
        <v>0</v>
      </c>
      <c r="E939" s="2">
        <v>0</v>
      </c>
      <c r="F939" s="2">
        <v>0</v>
      </c>
      <c r="G939" s="3">
        <f t="shared" si="34"/>
        <v>187600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3440000</v>
      </c>
      <c r="D973" s="2">
        <f>'PR-RAS'!E980</f>
        <v>8180000</v>
      </c>
      <c r="E973" s="2">
        <v>0</v>
      </c>
      <c r="F973" s="2">
        <v>0</v>
      </c>
      <c r="G973" s="3">
        <f t="shared" si="34"/>
        <v>19245600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370588.8</v>
      </c>
      <c r="D974" s="2">
        <f>'PR-RAS'!E981</f>
        <v>1859952.02</v>
      </c>
      <c r="E974" s="2">
        <v>0</v>
      </c>
      <c r="F974" s="2">
        <v>0</v>
      </c>
      <c r="G974" s="3">
        <f t="shared" si="34"/>
        <v>3980049.5333199999</v>
      </c>
      <c r="H974" s="3">
        <f t="shared" si="35"/>
        <v>0.22000000003026798</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12788.04</v>
      </c>
      <c r="E978" s="2">
        <v>0</v>
      </c>
      <c r="F978" s="2">
        <v>0</v>
      </c>
      <c r="G978" s="3">
        <f t="shared" si="34"/>
        <v>24987.830160000001</v>
      </c>
      <c r="H978" s="3">
        <f t="shared" si="35"/>
        <v>4.0000000000873115E-2</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317250</v>
      </c>
      <c r="E989" s="2">
        <v>0</v>
      </c>
      <c r="F989" s="2">
        <v>0</v>
      </c>
      <c r="G989" s="3">
        <f t="shared" si="34"/>
        <v>626886</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52600.38</v>
      </c>
      <c r="D1005" s="2">
        <f>'PR-RAS'!E1014</f>
        <v>28057.38</v>
      </c>
      <c r="E1005" s="2">
        <v>0</v>
      </c>
      <c r="F1005" s="2">
        <v>0</v>
      </c>
      <c r="G1005" s="3">
        <f t="shared" si="34"/>
        <v>109150.00056</v>
      </c>
      <c r="H1005" s="3">
        <f t="shared" si="35"/>
        <v>0.75999999999839929</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322663293.04000002</v>
      </c>
      <c r="D1011" s="7">
        <f>BILANCA!E6</f>
        <v>337084169.99000001</v>
      </c>
      <c r="E1011" s="7">
        <v>0</v>
      </c>
      <c r="F1011" s="7">
        <v>0</v>
      </c>
      <c r="G1011" s="8">
        <f t="shared" ref="G1011:G1306" si="38">B1011/1000*C1011+B1011/500*D1011</f>
        <v>996831.63302000007</v>
      </c>
      <c r="H1011" s="8">
        <f t="shared" si="35"/>
        <v>5.0000011920928955E-2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281603150.89000005</v>
      </c>
      <c r="D1012" s="2">
        <f>BILANCA!E7</f>
        <v>293088366.13</v>
      </c>
      <c r="E1012" s="2">
        <v>0</v>
      </c>
      <c r="F1012" s="2">
        <v>0</v>
      </c>
      <c r="G1012" s="3">
        <f t="shared" si="38"/>
        <v>1735559.7663</v>
      </c>
      <c r="H1012" s="3">
        <f t="shared" si="35"/>
        <v>0.23999994993209839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112499245.35000001</v>
      </c>
      <c r="D1013" s="2">
        <f>BILANCA!E8</f>
        <v>112503541.97000001</v>
      </c>
      <c r="E1013" s="2">
        <v>0</v>
      </c>
      <c r="F1013" s="2">
        <v>0</v>
      </c>
      <c r="G1013" s="3">
        <f t="shared" si="38"/>
        <v>1012518.9878700001</v>
      </c>
      <c r="H1013" s="3">
        <f t="shared" si="35"/>
        <v>0.37999999523162842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112339155.68000001</v>
      </c>
      <c r="D1014" s="2">
        <f>BILANCA!E9</f>
        <v>112365661.31</v>
      </c>
      <c r="E1014" s="2">
        <v>0</v>
      </c>
      <c r="F1014" s="2">
        <v>0</v>
      </c>
      <c r="G1014" s="3">
        <f t="shared" si="38"/>
        <v>1348281.9132000001</v>
      </c>
      <c r="H1014" s="3">
        <f t="shared" si="35"/>
        <v>0.62999999523162842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163772.13</v>
      </c>
      <c r="D1015" s="2">
        <f>BILANCA!E10</f>
        <v>151364.51</v>
      </c>
      <c r="E1015" s="2">
        <v>0</v>
      </c>
      <c r="F1015" s="2">
        <v>0</v>
      </c>
      <c r="G1015" s="3">
        <f t="shared" si="38"/>
        <v>2332.5057500000003</v>
      </c>
      <c r="H1015" s="3">
        <f t="shared" si="35"/>
        <v>0.61999999999534339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3682.46</v>
      </c>
      <c r="D1016" s="2">
        <f>BILANCA!E11</f>
        <v>13483.85</v>
      </c>
      <c r="E1016" s="2">
        <v>0</v>
      </c>
      <c r="F1016" s="2">
        <v>0</v>
      </c>
      <c r="G1016" s="3">
        <f t="shared" si="38"/>
        <v>183.90096000000003</v>
      </c>
      <c r="H1016" s="3">
        <f t="shared" si="35"/>
        <v>0.60999999999967258</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162759753.86000001</v>
      </c>
      <c r="D1017" s="2">
        <f>BILANCA!E12</f>
        <v>174150819.09999999</v>
      </c>
      <c r="E1017" s="2">
        <v>0</v>
      </c>
      <c r="F1017" s="2">
        <v>0</v>
      </c>
      <c r="G1017" s="3">
        <f t="shared" si="38"/>
        <v>3577429.7444200004</v>
      </c>
      <c r="H1017" s="3">
        <f t="shared" si="35"/>
        <v>0.23999997973442078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156042331.99000001</v>
      </c>
      <c r="D1018" s="2">
        <f>BILANCA!E13</f>
        <v>168201606.55000001</v>
      </c>
      <c r="E1018" s="2">
        <v>0</v>
      </c>
      <c r="F1018" s="2">
        <v>0</v>
      </c>
      <c r="G1018" s="3">
        <f t="shared" si="38"/>
        <v>3939564.3607200002</v>
      </c>
      <c r="H1018" s="3">
        <f t="shared" si="35"/>
        <v>0.45999997854232788</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4757523.4400000004</v>
      </c>
      <c r="D1019" s="2">
        <f>BILANCA!E14</f>
        <v>4703298.29</v>
      </c>
      <c r="E1019" s="2">
        <v>0</v>
      </c>
      <c r="F1019" s="2">
        <v>0</v>
      </c>
      <c r="G1019" s="3">
        <f t="shared" si="38"/>
        <v>127477.08017999999</v>
      </c>
      <c r="H1019" s="3">
        <f t="shared" si="35"/>
        <v>0.73000000044703484</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54687922.770000003</v>
      </c>
      <c r="D1020" s="2">
        <f>BILANCA!E15</f>
        <v>54989669.840000004</v>
      </c>
      <c r="E1020" s="2">
        <v>0</v>
      </c>
      <c r="F1020" s="2">
        <v>0</v>
      </c>
      <c r="G1020" s="3">
        <f t="shared" si="38"/>
        <v>1646672.6244999999</v>
      </c>
      <c r="H1020" s="3">
        <f t="shared" si="35"/>
        <v>0.38999999314546585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146696990.16999999</v>
      </c>
      <c r="D1021" s="2">
        <f>BILANCA!E16</f>
        <v>146156519.65000001</v>
      </c>
      <c r="E1021" s="2">
        <v>0</v>
      </c>
      <c r="F1021" s="2">
        <v>0</v>
      </c>
      <c r="G1021" s="3">
        <f t="shared" si="38"/>
        <v>4829110.3241699999</v>
      </c>
      <c r="H1021" s="3">
        <f t="shared" si="35"/>
        <v>0.51999998092651367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9635633.9000000004</v>
      </c>
      <c r="D1022" s="2">
        <f>BILANCA!E17</f>
        <v>22653970.739999998</v>
      </c>
      <c r="E1022" s="2">
        <v>0</v>
      </c>
      <c r="F1022" s="2">
        <v>0</v>
      </c>
      <c r="G1022" s="3">
        <f t="shared" si="38"/>
        <v>659322.90455999994</v>
      </c>
      <c r="H1022" s="3">
        <f t="shared" si="35"/>
        <v>0.3600000012665987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59735738.289999999</v>
      </c>
      <c r="D1023" s="2">
        <f>BILANCA!E18</f>
        <v>60301851.969999999</v>
      </c>
      <c r="E1023" s="2">
        <v>0</v>
      </c>
      <c r="F1023" s="2">
        <v>0</v>
      </c>
      <c r="G1023" s="3">
        <f t="shared" si="38"/>
        <v>2344412.7489899998</v>
      </c>
      <c r="H1023" s="3">
        <f t="shared" si="35"/>
        <v>0.32000000029802322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2931547.5300000003</v>
      </c>
      <c r="D1024" s="2">
        <f>BILANCA!E19</f>
        <v>2108087.040000001</v>
      </c>
      <c r="E1024" s="2">
        <v>0</v>
      </c>
      <c r="F1024" s="2">
        <v>0</v>
      </c>
      <c r="G1024" s="3">
        <f t="shared" si="38"/>
        <v>100068.10254000004</v>
      </c>
      <c r="H1024" s="3">
        <f t="shared" si="35"/>
        <v>0.51000000070780516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3007051.68</v>
      </c>
      <c r="D1025" s="2">
        <f>BILANCA!E20</f>
        <v>3011559.98</v>
      </c>
      <c r="E1025" s="2">
        <v>0</v>
      </c>
      <c r="F1025" s="2">
        <v>0</v>
      </c>
      <c r="G1025" s="3">
        <f t="shared" si="38"/>
        <v>135452.57459999999</v>
      </c>
      <c r="H1025" s="3">
        <f t="shared" si="35"/>
        <v>0.33999999985098839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206222.63</v>
      </c>
      <c r="D1026" s="2">
        <f>BILANCA!E21</f>
        <v>127699.73</v>
      </c>
      <c r="E1026" s="2">
        <v>0</v>
      </c>
      <c r="F1026" s="2">
        <v>0</v>
      </c>
      <c r="G1026" s="3">
        <f t="shared" si="38"/>
        <v>7385.9534400000002</v>
      </c>
      <c r="H1026" s="3">
        <f t="shared" si="35"/>
        <v>0.63999999999941792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976698.05</v>
      </c>
      <c r="D1027" s="2">
        <f>BILANCA!E22</f>
        <v>987455.49</v>
      </c>
      <c r="E1027" s="2">
        <v>0</v>
      </c>
      <c r="F1027" s="2">
        <v>0</v>
      </c>
      <c r="G1027" s="3">
        <f t="shared" si="38"/>
        <v>50177.353510000001</v>
      </c>
      <c r="H1027" s="3">
        <f t="shared" si="35"/>
        <v>0.5400000000372529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22863.62</v>
      </c>
      <c r="D1028" s="2">
        <f>BILANCA!E23</f>
        <v>22863.62</v>
      </c>
      <c r="E1028" s="2">
        <v>0</v>
      </c>
      <c r="F1028" s="2">
        <v>0</v>
      </c>
      <c r="G1028" s="3">
        <f t="shared" si="38"/>
        <v>1234.6354799999999</v>
      </c>
      <c r="H1028" s="3">
        <f t="shared" si="35"/>
        <v>0.76000000000203727</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181077.37</v>
      </c>
      <c r="D1029" s="2">
        <f>BILANCA!E24</f>
        <v>180283.95</v>
      </c>
      <c r="E1029" s="2">
        <v>0</v>
      </c>
      <c r="F1029" s="2">
        <v>0</v>
      </c>
      <c r="G1029" s="3">
        <f t="shared" si="38"/>
        <v>10291.260130000001</v>
      </c>
      <c r="H1029" s="3">
        <f t="shared" si="35"/>
        <v>0.41999999998370185</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556987.79</v>
      </c>
      <c r="D1030" s="2">
        <f>BILANCA!E25</f>
        <v>560183.56000000006</v>
      </c>
      <c r="E1030" s="2">
        <v>0</v>
      </c>
      <c r="F1030" s="2">
        <v>0</v>
      </c>
      <c r="G1030" s="3">
        <f t="shared" si="38"/>
        <v>33547.0982</v>
      </c>
      <c r="H1030" s="3">
        <f t="shared" si="35"/>
        <v>0.64999999990686774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4038237.03</v>
      </c>
      <c r="D1031" s="2">
        <f>BILANCA!E26</f>
        <v>3955402.04</v>
      </c>
      <c r="E1031" s="2">
        <v>0</v>
      </c>
      <c r="F1031" s="2">
        <v>0</v>
      </c>
      <c r="G1031" s="3">
        <f t="shared" si="38"/>
        <v>250929.86330999999</v>
      </c>
      <c r="H1031" s="3">
        <f t="shared" si="35"/>
        <v>6.9999999832361937E-2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6057590.6399999997</v>
      </c>
      <c r="D1033" s="2">
        <f>BILANCA!E28</f>
        <v>6737361.3300000001</v>
      </c>
      <c r="E1033" s="2">
        <v>0</v>
      </c>
      <c r="F1033" s="2">
        <v>0</v>
      </c>
      <c r="G1033" s="3">
        <f t="shared" si="38"/>
        <v>449243.2059</v>
      </c>
      <c r="H1033" s="3">
        <f t="shared" si="35"/>
        <v>0.69000000040978193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436308.45</v>
      </c>
      <c r="D1034" s="2">
        <f>BILANCA!E29</f>
        <v>388604.29</v>
      </c>
      <c r="E1034" s="2">
        <v>0</v>
      </c>
      <c r="F1034" s="2">
        <v>0</v>
      </c>
      <c r="G1034" s="3">
        <f t="shared" si="38"/>
        <v>29124.408719999999</v>
      </c>
      <c r="H1034" s="3">
        <f t="shared" si="35"/>
        <v>0.73999999999068677</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889428.53</v>
      </c>
      <c r="D1035" s="2">
        <f>BILANCA!E30</f>
        <v>908966.22</v>
      </c>
      <c r="E1035" s="2">
        <v>0</v>
      </c>
      <c r="F1035" s="2">
        <v>0</v>
      </c>
      <c r="G1035" s="3">
        <f t="shared" si="38"/>
        <v>67684.024250000002</v>
      </c>
      <c r="H1035" s="3">
        <f t="shared" si="35"/>
        <v>0.68999999994412065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453120.08</v>
      </c>
      <c r="D1039" s="2">
        <f>BILANCA!E34</f>
        <v>520361.93</v>
      </c>
      <c r="E1039" s="2">
        <v>0</v>
      </c>
      <c r="F1039" s="2">
        <v>0</v>
      </c>
      <c r="G1039" s="3">
        <f t="shared" si="38"/>
        <v>43321.474260000003</v>
      </c>
      <c r="H1039" s="3">
        <f t="shared" si="35"/>
        <v>0.15000000002328306</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2986521.0800000005</v>
      </c>
      <c r="D1040" s="2">
        <f>BILANCA!E35</f>
        <v>3103599.87</v>
      </c>
      <c r="E1040" s="2">
        <v>0</v>
      </c>
      <c r="F1040" s="2">
        <v>0</v>
      </c>
      <c r="G1040" s="3">
        <f t="shared" si="38"/>
        <v>275811.62460000004</v>
      </c>
      <c r="H1040" s="3">
        <f t="shared" si="35"/>
        <v>0.21000000042840838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2988039.24</v>
      </c>
      <c r="D1041" s="2">
        <f>BILANCA!E36</f>
        <v>3180294.96</v>
      </c>
      <c r="E1041" s="2">
        <v>0</v>
      </c>
      <c r="F1041" s="2">
        <v>0</v>
      </c>
      <c r="G1041" s="3">
        <f t="shared" si="38"/>
        <v>289807.50396</v>
      </c>
      <c r="H1041" s="3">
        <f t="shared" si="35"/>
        <v>0.28000000026077032</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100605.37</v>
      </c>
      <c r="D1042" s="2">
        <f>BILANCA!E37</f>
        <v>100585.37</v>
      </c>
      <c r="E1042" s="2">
        <v>0</v>
      </c>
      <c r="F1042" s="2">
        <v>0</v>
      </c>
      <c r="G1042" s="3">
        <f t="shared" si="38"/>
        <v>9656.8355200000005</v>
      </c>
      <c r="H1042" s="3">
        <f t="shared" si="35"/>
        <v>0.73999999999068677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257101.64</v>
      </c>
      <c r="D1043" s="2">
        <f>BILANCA!E38</f>
        <v>258489.42</v>
      </c>
      <c r="E1043" s="2">
        <v>0</v>
      </c>
      <c r="F1043" s="2">
        <v>0</v>
      </c>
      <c r="G1043" s="3">
        <f t="shared" si="38"/>
        <v>25544.655840000003</v>
      </c>
      <c r="H1043" s="3">
        <f t="shared" si="35"/>
        <v>0.77999999999883585</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107647.98</v>
      </c>
      <c r="D1044" s="2">
        <f>BILANCA!E39</f>
        <v>107140.04</v>
      </c>
      <c r="E1044" s="2">
        <v>0</v>
      </c>
      <c r="F1044" s="2">
        <v>0</v>
      </c>
      <c r="G1044" s="3">
        <f t="shared" si="38"/>
        <v>10945.554039999999</v>
      </c>
      <c r="H1044" s="3">
        <f t="shared" si="35"/>
        <v>5.9999999997671694E-2</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466873.15</v>
      </c>
      <c r="D1045" s="2">
        <f>BILANCA!E40</f>
        <v>542909.92000000004</v>
      </c>
      <c r="E1045" s="2">
        <v>0</v>
      </c>
      <c r="F1045" s="2">
        <v>0</v>
      </c>
      <c r="G1045" s="3">
        <f t="shared" si="38"/>
        <v>54344.25465000001</v>
      </c>
      <c r="H1045" s="3">
        <f t="shared" si="35"/>
        <v>0.22999999998137355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363044.81</v>
      </c>
      <c r="D1050" s="2">
        <f>BILANCA!E45</f>
        <v>348921.34999999992</v>
      </c>
      <c r="E1050" s="2">
        <v>0</v>
      </c>
      <c r="F1050" s="2">
        <v>0</v>
      </c>
      <c r="G1050" s="3">
        <f t="shared" si="38"/>
        <v>42435.500399999997</v>
      </c>
      <c r="H1050" s="3">
        <f t="shared" si="35"/>
        <v>0.53999999992083758</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119459.29</v>
      </c>
      <c r="D1052" s="2">
        <f>BILANCA!E47</f>
        <v>117564.93</v>
      </c>
      <c r="E1052" s="2">
        <v>0</v>
      </c>
      <c r="F1052" s="2">
        <v>0</v>
      </c>
      <c r="G1052" s="3">
        <f t="shared" si="38"/>
        <v>14892.7443</v>
      </c>
      <c r="H1052" s="3">
        <f t="shared" si="35"/>
        <v>0.36000000000058208</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233749.91</v>
      </c>
      <c r="D1053" s="2">
        <f>BILANCA!E48</f>
        <v>233749.91</v>
      </c>
      <c r="E1053" s="2">
        <v>0</v>
      </c>
      <c r="F1053" s="2">
        <v>0</v>
      </c>
      <c r="G1053" s="3">
        <f t="shared" si="38"/>
        <v>30153.738389999999</v>
      </c>
      <c r="H1053" s="3">
        <f t="shared" si="35"/>
        <v>0.17999999999301508</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311276.78999999998</v>
      </c>
      <c r="D1054" s="2">
        <f>BILANCA!E49</f>
        <v>311197.34999999998</v>
      </c>
      <c r="E1054" s="2">
        <v>0</v>
      </c>
      <c r="F1054" s="2">
        <v>0</v>
      </c>
      <c r="G1054" s="3">
        <f t="shared" si="38"/>
        <v>41081.545559999999</v>
      </c>
      <c r="H1054" s="3">
        <f t="shared" si="35"/>
        <v>0.55999999999767169</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301441.18</v>
      </c>
      <c r="D1055" s="2">
        <f>BILANCA!E50</f>
        <v>313590.84000000003</v>
      </c>
      <c r="E1055" s="2">
        <v>0</v>
      </c>
      <c r="F1055" s="2">
        <v>0</v>
      </c>
      <c r="G1055" s="3">
        <f t="shared" si="38"/>
        <v>41788.028700000003</v>
      </c>
      <c r="H1055" s="3">
        <f t="shared" si="35"/>
        <v>0.33999999996740371</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76093.460000000006</v>
      </c>
      <c r="D1056" s="2">
        <f>BILANCA!E51</f>
        <v>76093.460000000006</v>
      </c>
      <c r="E1056" s="2">
        <v>0</v>
      </c>
      <c r="F1056" s="2">
        <v>0</v>
      </c>
      <c r="G1056" s="3">
        <f t="shared" si="38"/>
        <v>10500.89748</v>
      </c>
      <c r="H1056" s="3">
        <f t="shared" si="35"/>
        <v>0.92000000001280569</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1175615.1399999999</v>
      </c>
      <c r="D1059" s="2">
        <f>BILANCA!E54</f>
        <v>1179153.79</v>
      </c>
      <c r="E1059" s="2">
        <v>0</v>
      </c>
      <c r="F1059" s="2">
        <v>0</v>
      </c>
      <c r="G1059" s="3">
        <f t="shared" si="38"/>
        <v>173162.21328</v>
      </c>
      <c r="H1059" s="3">
        <f t="shared" si="35"/>
        <v>0.34999999986030161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1175615.1399999999</v>
      </c>
      <c r="D1060" s="2">
        <f>BILANCA!E55</f>
        <v>1179153.79</v>
      </c>
      <c r="E1060" s="2">
        <v>0</v>
      </c>
      <c r="F1060" s="2">
        <v>0</v>
      </c>
      <c r="G1060" s="3">
        <f t="shared" si="38"/>
        <v>176696.136</v>
      </c>
      <c r="H1060" s="3">
        <f t="shared" si="35"/>
        <v>0.34999999986030161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6268058.2199999997</v>
      </c>
      <c r="D1061" s="2">
        <f>BILANCA!E56</f>
        <v>6357911.5999999996</v>
      </c>
      <c r="E1061" s="2">
        <v>0</v>
      </c>
      <c r="F1061" s="2">
        <v>0</v>
      </c>
      <c r="G1061" s="3">
        <f t="shared" si="38"/>
        <v>968177.95241999987</v>
      </c>
      <c r="H1061" s="3">
        <f t="shared" si="35"/>
        <v>0.62000000011175871</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5492403.9100000001</v>
      </c>
      <c r="D1062" s="2">
        <f>BILANCA!E57</f>
        <v>5582257.29</v>
      </c>
      <c r="E1062" s="2">
        <v>0</v>
      </c>
      <c r="F1062" s="2">
        <v>0</v>
      </c>
      <c r="G1062" s="3">
        <f t="shared" si="38"/>
        <v>866159.76147999999</v>
      </c>
      <c r="H1062" s="3">
        <f t="shared" si="35"/>
        <v>0.37999999988824129</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467390.67</v>
      </c>
      <c r="D1066" s="2">
        <f>BILANCA!E61</f>
        <v>467390.67</v>
      </c>
      <c r="E1066" s="2">
        <v>0</v>
      </c>
      <c r="F1066" s="2">
        <v>0</v>
      </c>
      <c r="G1066" s="3">
        <f t="shared" si="38"/>
        <v>78521.632559999998</v>
      </c>
      <c r="H1066" s="3">
        <f t="shared" si="35"/>
        <v>0.66000000003259629</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308263.64</v>
      </c>
      <c r="D1067" s="2">
        <f>BILANCA!E62</f>
        <v>308263.64</v>
      </c>
      <c r="E1067" s="2">
        <v>0</v>
      </c>
      <c r="F1067" s="2">
        <v>0</v>
      </c>
      <c r="G1067" s="3">
        <f t="shared" si="38"/>
        <v>52713.082439999998</v>
      </c>
      <c r="H1067" s="3">
        <f t="shared" si="35"/>
        <v>0.71999999997206032</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41060142.149999999</v>
      </c>
      <c r="D1074" s="2">
        <f>BILANCA!E69</f>
        <v>43995803.859999999</v>
      </c>
      <c r="E1074" s="2">
        <v>0</v>
      </c>
      <c r="F1074" s="2">
        <v>0</v>
      </c>
      <c r="G1074" s="3">
        <f t="shared" si="38"/>
        <v>8259311.99168</v>
      </c>
      <c r="H1074" s="3">
        <f t="shared" si="35"/>
        <v>0.28999999910593033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853717.82000000007</v>
      </c>
      <c r="D1075" s="2">
        <f>BILANCA!E70</f>
        <v>3079279.87</v>
      </c>
      <c r="E1075" s="2">
        <v>0</v>
      </c>
      <c r="F1075" s="2">
        <v>0</v>
      </c>
      <c r="G1075" s="3">
        <f t="shared" si="38"/>
        <v>455798.04140000005</v>
      </c>
      <c r="H1075" s="3">
        <f t="shared" si="35"/>
        <v>0.30999999982304871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852700.20000000007</v>
      </c>
      <c r="D1076" s="2">
        <f>BILANCA!E71</f>
        <v>3078061.08</v>
      </c>
      <c r="E1076" s="2">
        <v>0</v>
      </c>
      <c r="F1076" s="2">
        <v>0</v>
      </c>
      <c r="G1076" s="3">
        <f t="shared" si="38"/>
        <v>462582.27576000005</v>
      </c>
      <c r="H1076" s="3">
        <f t="shared" si="35"/>
        <v>0.280000000144355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68835.66</v>
      </c>
      <c r="D1077" s="2">
        <f>BILANCA!E72</f>
        <v>800</v>
      </c>
      <c r="E1077" s="2">
        <v>0</v>
      </c>
      <c r="F1077" s="2">
        <v>0</v>
      </c>
      <c r="G1077" s="3">
        <f t="shared" si="38"/>
        <v>4719.1892200000002</v>
      </c>
      <c r="H1077" s="3">
        <f t="shared" si="35"/>
        <v>0.33999999999650754</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783864.54</v>
      </c>
      <c r="D1078" s="2">
        <f>BILANCA!E73</f>
        <v>3076688.86</v>
      </c>
      <c r="E1078" s="2">
        <v>0</v>
      </c>
      <c r="F1078" s="2">
        <v>0</v>
      </c>
      <c r="G1078" s="3">
        <f t="shared" si="38"/>
        <v>471732.47368</v>
      </c>
      <c r="H1078" s="3">
        <f t="shared" si="35"/>
        <v>0.60000000009313226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572.22</v>
      </c>
      <c r="E1080" s="2">
        <v>0</v>
      </c>
      <c r="F1080" s="2">
        <v>0</v>
      </c>
      <c r="G1080" s="3">
        <f t="shared" si="38"/>
        <v>80.110800000000012</v>
      </c>
      <c r="H1080" s="3">
        <f t="shared" si="35"/>
        <v>0.22000000000002728</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1017.62</v>
      </c>
      <c r="D1085" s="2">
        <f>BILANCA!E80</f>
        <v>1218.79</v>
      </c>
      <c r="E1085" s="2">
        <v>0</v>
      </c>
      <c r="F1085" s="2">
        <v>0</v>
      </c>
      <c r="G1085" s="3">
        <f t="shared" si="38"/>
        <v>259.14</v>
      </c>
      <c r="H1085" s="3">
        <f t="shared" si="35"/>
        <v>0.59000000000003183</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142006.68</v>
      </c>
      <c r="D1087" s="2">
        <f>BILANCA!E82</f>
        <v>228603.51999999999</v>
      </c>
      <c r="E1087" s="2">
        <v>0</v>
      </c>
      <c r="F1087" s="2">
        <v>0</v>
      </c>
      <c r="G1087" s="3">
        <f t="shared" si="38"/>
        <v>46139.456440000002</v>
      </c>
      <c r="H1087" s="3">
        <f t="shared" si="35"/>
        <v>0.8000000000174623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3480.48</v>
      </c>
      <c r="D1088" s="2">
        <f>BILANCA!E83</f>
        <v>3480.48</v>
      </c>
      <c r="E1088" s="2">
        <v>0</v>
      </c>
      <c r="F1088" s="2">
        <v>0</v>
      </c>
      <c r="G1088" s="3">
        <f t="shared" si="38"/>
        <v>814.43232</v>
      </c>
      <c r="H1088" s="3">
        <f t="shared" si="35"/>
        <v>0.96000000000003638</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3434.56</v>
      </c>
      <c r="D1089" s="2">
        <f>BILANCA!E84</f>
        <v>13312.95</v>
      </c>
      <c r="E1089" s="2">
        <v>0</v>
      </c>
      <c r="F1089" s="2">
        <v>0</v>
      </c>
      <c r="G1089" s="3">
        <f t="shared" si="38"/>
        <v>2374.7763400000003</v>
      </c>
      <c r="H1089" s="3">
        <f t="shared" si="35"/>
        <v>0.48999999999932697</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780.07</v>
      </c>
      <c r="D1090" s="2">
        <f>BILANCA!E85</f>
        <v>15684.79</v>
      </c>
      <c r="E1090" s="2">
        <v>0</v>
      </c>
      <c r="F1090" s="2">
        <v>0</v>
      </c>
      <c r="G1090" s="3">
        <f t="shared" si="38"/>
        <v>2571.9720000000002</v>
      </c>
      <c r="H1090" s="3">
        <f t="shared" si="35"/>
        <v>0.27999999999917691</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134311.57</v>
      </c>
      <c r="D1092" s="2">
        <f>BILANCA!E87</f>
        <v>196125.3</v>
      </c>
      <c r="E1092" s="2">
        <v>0</v>
      </c>
      <c r="F1092" s="2">
        <v>0</v>
      </c>
      <c r="G1092" s="3">
        <f t="shared" si="38"/>
        <v>43178.09794</v>
      </c>
      <c r="H1092" s="3">
        <f t="shared" si="35"/>
        <v>0.72999999998137355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200000</v>
      </c>
      <c r="D1093" s="2">
        <f>BILANCA!E88</f>
        <v>200000</v>
      </c>
      <c r="E1093" s="2">
        <v>0</v>
      </c>
      <c r="F1093" s="2">
        <v>0</v>
      </c>
      <c r="G1093" s="3">
        <f t="shared" si="38"/>
        <v>49800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200000</v>
      </c>
      <c r="D1094" s="2">
        <f>BILANCA!E89</f>
        <v>200000</v>
      </c>
      <c r="E1094" s="2">
        <v>0</v>
      </c>
      <c r="F1094" s="2">
        <v>0</v>
      </c>
      <c r="G1094" s="3">
        <f t="shared" si="38"/>
        <v>50400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200000</v>
      </c>
      <c r="D1099" s="2">
        <f>BILANCA!E94</f>
        <v>200000</v>
      </c>
      <c r="E1099" s="2">
        <v>0</v>
      </c>
      <c r="F1099" s="2">
        <v>0</v>
      </c>
      <c r="G1099" s="3">
        <f t="shared" si="38"/>
        <v>53400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35342392.579999998</v>
      </c>
      <c r="D1140" s="2">
        <f>BILANCA!E135</f>
        <v>34095278.140000001</v>
      </c>
      <c r="E1140" s="2">
        <v>0</v>
      </c>
      <c r="F1140" s="2">
        <v>0</v>
      </c>
      <c r="G1140" s="3">
        <f t="shared" si="38"/>
        <v>13459283.3518</v>
      </c>
      <c r="H1140" s="3">
        <f t="shared" si="41"/>
        <v>0.56000000238418579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35342392.579999998</v>
      </c>
      <c r="D1141" s="2">
        <f>BILANCA!E136</f>
        <v>34095278.140000001</v>
      </c>
      <c r="E1141" s="2">
        <v>0</v>
      </c>
      <c r="F1141" s="2">
        <v>0</v>
      </c>
      <c r="G1141" s="3">
        <f t="shared" si="38"/>
        <v>13562816.300660001</v>
      </c>
      <c r="H1141" s="3">
        <f t="shared" si="41"/>
        <v>0.56000000238418579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35342392.579999998</v>
      </c>
      <c r="D1147" s="2">
        <f>BILANCA!E142</f>
        <v>34095278.140000001</v>
      </c>
      <c r="E1147" s="2">
        <v>0</v>
      </c>
      <c r="F1147" s="2">
        <v>0</v>
      </c>
      <c r="G1147" s="3">
        <f t="shared" si="38"/>
        <v>14184013.993820002</v>
      </c>
      <c r="H1147" s="3">
        <f t="shared" si="41"/>
        <v>0.56000000238418579</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2538291.7700000005</v>
      </c>
      <c r="D1152" s="2">
        <f>BILANCA!E147</f>
        <v>6353868.1900000013</v>
      </c>
      <c r="E1152" s="2">
        <v>0</v>
      </c>
      <c r="F1152" s="2">
        <v>0</v>
      </c>
      <c r="G1152" s="3">
        <f t="shared" si="38"/>
        <v>2164935.9973000004</v>
      </c>
      <c r="H1152" s="3">
        <f t="shared" si="41"/>
        <v>0.42000000085681677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373916.56</v>
      </c>
      <c r="D1153" s="2">
        <f>BILANCA!E148</f>
        <v>234663.53</v>
      </c>
      <c r="E1153" s="2">
        <v>0</v>
      </c>
      <c r="F1153" s="2">
        <v>0</v>
      </c>
      <c r="G1153" s="3">
        <f t="shared" si="38"/>
        <v>120583.83765999999</v>
      </c>
      <c r="H1153" s="3">
        <f t="shared" si="41"/>
        <v>0.91000000000349246</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94.92</v>
      </c>
      <c r="D1154" s="2">
        <f>BILANCA!E149</f>
        <v>0</v>
      </c>
      <c r="E1154" s="2">
        <v>0</v>
      </c>
      <c r="F1154" s="2">
        <v>0</v>
      </c>
      <c r="G1154" s="3">
        <f t="shared" si="38"/>
        <v>13.668479999999999</v>
      </c>
      <c r="H1154" s="3">
        <f t="shared" si="41"/>
        <v>7.9999999999998295E-2</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3388.96</v>
      </c>
      <c r="D1155" s="2">
        <f>BILANCA!E150</f>
        <v>2728875.2800000003</v>
      </c>
      <c r="E1155" s="2">
        <v>0</v>
      </c>
      <c r="F1155" s="2">
        <v>0</v>
      </c>
      <c r="G1155" s="3">
        <f t="shared" si="38"/>
        <v>791865.2304</v>
      </c>
      <c r="H1155" s="3">
        <f t="shared" si="41"/>
        <v>0.32000000026073394</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8400</v>
      </c>
      <c r="E1158" s="2">
        <v>0</v>
      </c>
      <c r="F1158" s="2">
        <v>0</v>
      </c>
      <c r="G1158" s="3">
        <f t="shared" si="38"/>
        <v>2486.4</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3388.96</v>
      </c>
      <c r="D1161" s="2">
        <f>BILANCA!E156</f>
        <v>1292659.69</v>
      </c>
      <c r="E1161" s="2">
        <v>0</v>
      </c>
      <c r="F1161" s="2">
        <v>0</v>
      </c>
      <c r="G1161" s="3">
        <f t="shared" si="38"/>
        <v>390894.95933999994</v>
      </c>
      <c r="H1161" s="3">
        <f t="shared" si="41"/>
        <v>0.35000000005584297</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1427815.59</v>
      </c>
      <c r="E1163" s="2">
        <v>0</v>
      </c>
      <c r="F1163" s="2">
        <v>0</v>
      </c>
      <c r="G1163" s="3">
        <f t="shared" si="38"/>
        <v>436911.57054000004</v>
      </c>
      <c r="H1163" s="3">
        <f t="shared" si="41"/>
        <v>0.40999999991618097</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1265755.67</v>
      </c>
      <c r="D1164" s="2">
        <f>BILANCA!E159</f>
        <v>986210.68</v>
      </c>
      <c r="E1164" s="2">
        <v>0</v>
      </c>
      <c r="F1164" s="2">
        <v>0</v>
      </c>
      <c r="G1164" s="3">
        <f t="shared" si="38"/>
        <v>498679.26261999999</v>
      </c>
      <c r="H1164" s="3">
        <f t="shared" si="41"/>
        <v>0.65000000002328306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2389805.09</v>
      </c>
      <c r="D1165" s="2">
        <f>BILANCA!E160</f>
        <v>2422112.35</v>
      </c>
      <c r="E1165" s="2">
        <v>0</v>
      </c>
      <c r="F1165" s="2">
        <v>0</v>
      </c>
      <c r="G1165" s="3">
        <f t="shared" si="38"/>
        <v>1121274.61745</v>
      </c>
      <c r="H1165" s="3">
        <f t="shared" si="41"/>
        <v>0.43999999994412065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61821.91</v>
      </c>
      <c r="D1166" s="2">
        <f>BILANCA!E161</f>
        <v>75880.17</v>
      </c>
      <c r="E1166" s="2">
        <v>0</v>
      </c>
      <c r="F1166" s="2">
        <v>0</v>
      </c>
      <c r="G1166" s="3">
        <f t="shared" si="38"/>
        <v>33318.830999999998</v>
      </c>
      <c r="H1166" s="3">
        <f t="shared" si="41"/>
        <v>0.25999999999476131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15567.72</v>
      </c>
      <c r="D1167" s="2">
        <f>BILANCA!E162</f>
        <v>870805.86</v>
      </c>
      <c r="E1167" s="2">
        <v>0</v>
      </c>
      <c r="F1167" s="2">
        <v>0</v>
      </c>
      <c r="G1167" s="3">
        <f t="shared" si="38"/>
        <v>275877.17207999999</v>
      </c>
      <c r="H1167" s="3">
        <f t="shared" si="41"/>
        <v>0.42000000001462467</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1136142.48</v>
      </c>
      <c r="D1168" s="2">
        <f>BILANCA!E163</f>
        <v>1359449.66</v>
      </c>
      <c r="E1168" s="2">
        <v>0</v>
      </c>
      <c r="F1168" s="2">
        <v>0</v>
      </c>
      <c r="G1168" s="3">
        <f t="shared" si="38"/>
        <v>609096.60439999995</v>
      </c>
      <c r="H1168" s="3">
        <f t="shared" si="41"/>
        <v>0.82000000006519258</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2708201.54</v>
      </c>
      <c r="D1169" s="2">
        <f>BILANCA!E164</f>
        <v>2324129.34</v>
      </c>
      <c r="E1169" s="2">
        <v>0</v>
      </c>
      <c r="F1169" s="2">
        <v>0</v>
      </c>
      <c r="G1169" s="3">
        <f t="shared" si="38"/>
        <v>1169677.1749800001</v>
      </c>
      <c r="H1169" s="3">
        <f t="shared" si="41"/>
        <v>0.79999999981373549</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175684.55</v>
      </c>
      <c r="D1170" s="2">
        <f>BILANCA!E165</f>
        <v>38774.140000000007</v>
      </c>
      <c r="E1170" s="2">
        <v>0</v>
      </c>
      <c r="F1170" s="2">
        <v>0</v>
      </c>
      <c r="G1170" s="3">
        <f t="shared" si="38"/>
        <v>40517.252800000002</v>
      </c>
      <c r="H1170" s="3">
        <f t="shared" si="41"/>
        <v>0.59000000001833541</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28771.9</v>
      </c>
      <c r="D1171" s="2">
        <f>BILANCA!E166</f>
        <v>3052.19</v>
      </c>
      <c r="E1171" s="2">
        <v>0</v>
      </c>
      <c r="F1171" s="2">
        <v>0</v>
      </c>
      <c r="G1171" s="3">
        <f t="shared" si="38"/>
        <v>5615.0810800000008</v>
      </c>
      <c r="H1171" s="3">
        <f t="shared" si="41"/>
        <v>0.28999999999859938</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146912.65</v>
      </c>
      <c r="D1172" s="2">
        <f>BILANCA!E167</f>
        <v>41826.33</v>
      </c>
      <c r="E1172" s="2">
        <v>0</v>
      </c>
      <c r="F1172" s="2">
        <v>0</v>
      </c>
      <c r="G1172" s="3">
        <f t="shared" si="38"/>
        <v>37351.580220000003</v>
      </c>
      <c r="H1172" s="3">
        <f t="shared" si="41"/>
        <v>0.680000000007567</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6104.38</v>
      </c>
      <c r="E1175" s="2">
        <v>0</v>
      </c>
      <c r="F1175" s="2">
        <v>0</v>
      </c>
      <c r="G1175" s="3">
        <f t="shared" si="38"/>
        <v>2014.4454000000001</v>
      </c>
      <c r="H1175" s="3">
        <f t="shared" si="41"/>
        <v>0.38000000000010914</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1808048.75</v>
      </c>
      <c r="D1176" s="2">
        <f>BILANCA!E171</f>
        <v>0</v>
      </c>
      <c r="E1176" s="2">
        <v>0</v>
      </c>
      <c r="F1176" s="2">
        <v>0</v>
      </c>
      <c r="G1176" s="3">
        <f t="shared" si="38"/>
        <v>300136.09250000003</v>
      </c>
      <c r="H1176" s="3">
        <f t="shared" si="41"/>
        <v>0.25</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1808048.75</v>
      </c>
      <c r="D1179" s="2">
        <f>BILANCA!E174</f>
        <v>0</v>
      </c>
      <c r="E1179" s="2">
        <v>0</v>
      </c>
      <c r="F1179" s="2">
        <v>0</v>
      </c>
      <c r="G1179" s="3">
        <f t="shared" si="38"/>
        <v>305560.23875000002</v>
      </c>
      <c r="H1179" s="3">
        <f t="shared" si="41"/>
        <v>0.25</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322663293.04000002</v>
      </c>
      <c r="D1180" s="2">
        <f>BILANCA!E176</f>
        <v>337084169.98999995</v>
      </c>
      <c r="E1180" s="2">
        <v>0</v>
      </c>
      <c r="F1180" s="2">
        <v>0</v>
      </c>
      <c r="G1180" s="3">
        <f t="shared" si="38"/>
        <v>169461377.61339998</v>
      </c>
      <c r="H1180" s="3">
        <f t="shared" si="41"/>
        <v>5.000007152557373E-2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10693063.41</v>
      </c>
      <c r="D1181" s="2">
        <f>BILANCA!E177</f>
        <v>18559895.640000001</v>
      </c>
      <c r="E1181" s="2">
        <v>0</v>
      </c>
      <c r="F1181" s="2">
        <v>0</v>
      </c>
      <c r="G1181" s="3">
        <f t="shared" si="38"/>
        <v>8175998.1519900002</v>
      </c>
      <c r="H1181" s="3">
        <f t="shared" si="41"/>
        <v>0.76999999955296516</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3281640.79</v>
      </c>
      <c r="D1182" s="2">
        <f>BILANCA!E178</f>
        <v>3027563.58</v>
      </c>
      <c r="E1182" s="2">
        <v>0</v>
      </c>
      <c r="F1182" s="2">
        <v>0</v>
      </c>
      <c r="G1182" s="3">
        <f t="shared" si="38"/>
        <v>1605924.0873999998</v>
      </c>
      <c r="H1182" s="3">
        <f t="shared" si="41"/>
        <v>0.62999999988824129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1713616.25</v>
      </c>
      <c r="D1183" s="2">
        <f>BILANCA!E179</f>
        <v>2072024.58</v>
      </c>
      <c r="E1183" s="2">
        <v>0</v>
      </c>
      <c r="F1183" s="2">
        <v>0</v>
      </c>
      <c r="G1183" s="3">
        <f t="shared" si="38"/>
        <v>1013376.11593</v>
      </c>
      <c r="H1183" s="3">
        <f t="shared" si="41"/>
        <v>0.66999999992549419</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1179062.3999999999</v>
      </c>
      <c r="D1184" s="2">
        <f>BILANCA!E180</f>
        <v>765540</v>
      </c>
      <c r="E1184" s="2">
        <v>0</v>
      </c>
      <c r="F1184" s="2">
        <v>0</v>
      </c>
      <c r="G1184" s="3">
        <f t="shared" si="38"/>
        <v>471564.77759999991</v>
      </c>
      <c r="H1184" s="3">
        <f t="shared" si="41"/>
        <v>0.39999999990686774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5983.08</v>
      </c>
      <c r="D1185" s="2">
        <f>BILANCA!E181</f>
        <v>4767.33</v>
      </c>
      <c r="E1185" s="2">
        <v>0</v>
      </c>
      <c r="F1185" s="2">
        <v>0</v>
      </c>
      <c r="G1185" s="3">
        <f t="shared" si="38"/>
        <v>2715.6044999999999</v>
      </c>
      <c r="H1185" s="3">
        <f t="shared" si="41"/>
        <v>0.40999999999985448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93.69</v>
      </c>
      <c r="D1187" s="2">
        <f>BILANCA!E183</f>
        <v>111.76</v>
      </c>
      <c r="E1187" s="2">
        <v>0</v>
      </c>
      <c r="F1187" s="2">
        <v>0</v>
      </c>
      <c r="G1187" s="3">
        <f t="shared" si="38"/>
        <v>56.146169999999998</v>
      </c>
      <c r="H1187" s="3">
        <f t="shared" si="41"/>
        <v>0.54999999999999716</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5889.39</v>
      </c>
      <c r="D1188" s="2">
        <f>BILANCA!E184</f>
        <v>4655.57</v>
      </c>
      <c r="E1188" s="2">
        <v>0</v>
      </c>
      <c r="F1188" s="2">
        <v>0</v>
      </c>
      <c r="G1188" s="3">
        <f t="shared" si="38"/>
        <v>2705.69434</v>
      </c>
      <c r="H1188" s="3">
        <f t="shared" si="41"/>
        <v>0.82000000000061846</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4343.4399999999996</v>
      </c>
      <c r="D1189" s="2">
        <f>BILANCA!E185</f>
        <v>12178.11</v>
      </c>
      <c r="E1189" s="2">
        <v>0</v>
      </c>
      <c r="F1189" s="2">
        <v>0</v>
      </c>
      <c r="G1189" s="3">
        <f t="shared" si="38"/>
        <v>5137.2391400000006</v>
      </c>
      <c r="H1189" s="3">
        <f t="shared" si="41"/>
        <v>0.5500000000001819</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121.77</v>
      </c>
      <c r="E1190" s="2">
        <v>0</v>
      </c>
      <c r="F1190" s="2">
        <v>0</v>
      </c>
      <c r="G1190" s="3">
        <f>B1190/1000*C1190+B1190/500*D1190</f>
        <v>43.837199999999996</v>
      </c>
      <c r="H1190" s="3">
        <f>ABS(C1190-ROUND(C1190,0))+ABS(D1190-ROUND(D1190,0))</f>
        <v>0.23000000000000398</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121.77</v>
      </c>
      <c r="E1196" s="2">
        <v>0</v>
      </c>
      <c r="F1196" s="2">
        <v>0</v>
      </c>
      <c r="G1196" s="3">
        <f t="shared" si="42"/>
        <v>45.298439999999999</v>
      </c>
      <c r="H1196" s="3">
        <f t="shared" si="43"/>
        <v>0.23000000000000398</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49152.06</v>
      </c>
      <c r="D1198" s="2">
        <f>BILANCA!E194</f>
        <v>72823.48</v>
      </c>
      <c r="E1198" s="2">
        <v>0</v>
      </c>
      <c r="F1198" s="2">
        <v>0</v>
      </c>
      <c r="G1198" s="3">
        <f t="shared" si="38"/>
        <v>36622.215759999999</v>
      </c>
      <c r="H1198" s="3">
        <f t="shared" si="41"/>
        <v>0.53999999999359716</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74539.73</v>
      </c>
      <c r="D1199" s="2">
        <f>BILANCA!E195</f>
        <v>68032.42</v>
      </c>
      <c r="E1199" s="2">
        <v>0</v>
      </c>
      <c r="F1199" s="2">
        <v>0</v>
      </c>
      <c r="G1199" s="3">
        <f t="shared" si="38"/>
        <v>39804.263729999999</v>
      </c>
      <c r="H1199" s="3">
        <f t="shared" si="41"/>
        <v>0.69000000000232831</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254943.83</v>
      </c>
      <c r="D1200" s="2">
        <f>BILANCA!E196</f>
        <v>32075.89</v>
      </c>
      <c r="E1200" s="2">
        <v>0</v>
      </c>
      <c r="F1200" s="2">
        <v>0</v>
      </c>
      <c r="G1200" s="3">
        <f t="shared" si="38"/>
        <v>60628.1659</v>
      </c>
      <c r="H1200" s="3">
        <f t="shared" si="41"/>
        <v>0.28000000001338776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747051.67999999993</v>
      </c>
      <c r="D1201" s="2">
        <f>BILANCA!E197</f>
        <v>662154.18999999994</v>
      </c>
      <c r="E1201" s="2">
        <v>0</v>
      </c>
      <c r="F1201" s="2">
        <v>0</v>
      </c>
      <c r="G1201" s="3">
        <f t="shared" si="38"/>
        <v>395629.77145999996</v>
      </c>
      <c r="H1201" s="3">
        <f t="shared" si="41"/>
        <v>0.51000000000931323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35491.019999999997</v>
      </c>
      <c r="D1202" s="2">
        <f>BILANCA!E198</f>
        <v>28775.040000000001</v>
      </c>
      <c r="E1202" s="2">
        <v>0</v>
      </c>
      <c r="F1202" s="2">
        <v>0</v>
      </c>
      <c r="G1202" s="3">
        <f t="shared" ref="G1202:G1206" si="44">B1202/1000*C1202+B1202/500*D1202</f>
        <v>17863.891199999998</v>
      </c>
      <c r="H1202" s="3">
        <f t="shared" ref="H1202:H1206" si="45">ABS(C1202-ROUND(C1202,0))+ABS(D1202-ROUND(D1202,0))</f>
        <v>5.9999999997671694E-2</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560708.62</v>
      </c>
      <c r="D1203" s="2">
        <f>BILANCA!E199</f>
        <v>162797.64000000001</v>
      </c>
      <c r="E1203" s="2">
        <v>0</v>
      </c>
      <c r="F1203" s="2">
        <v>0</v>
      </c>
      <c r="G1203" s="3">
        <f t="shared" si="44"/>
        <v>171056.65270000001</v>
      </c>
      <c r="H1203" s="3">
        <f t="shared" si="45"/>
        <v>0.73999999999068677</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423.83</v>
      </c>
      <c r="D1204" s="2">
        <f>BILANCA!E200</f>
        <v>423.83</v>
      </c>
      <c r="E1204" s="2">
        <v>0</v>
      </c>
      <c r="F1204" s="2">
        <v>0</v>
      </c>
      <c r="G1204" s="3">
        <f t="shared" si="44"/>
        <v>246.66906</v>
      </c>
      <c r="H1204" s="3">
        <f t="shared" si="45"/>
        <v>0.34000000000003183</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150428.21</v>
      </c>
      <c r="D1206" s="2">
        <f>BILANCA!E202</f>
        <v>470157.68</v>
      </c>
      <c r="E1206" s="2">
        <v>0</v>
      </c>
      <c r="F1206" s="2">
        <v>0</v>
      </c>
      <c r="G1206" s="3">
        <f t="shared" si="44"/>
        <v>213785.73972000001</v>
      </c>
      <c r="H1206" s="3">
        <f t="shared" si="45"/>
        <v>0.52999999999883585</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6664370.9399999995</v>
      </c>
      <c r="D1223" s="2">
        <f>BILANCA!E219</f>
        <v>12677045.57</v>
      </c>
      <c r="E1223" s="2">
        <v>0</v>
      </c>
      <c r="F1223" s="2">
        <v>0</v>
      </c>
      <c r="G1223" s="3">
        <f t="shared" si="38"/>
        <v>6819932.4230399998</v>
      </c>
      <c r="H1223" s="3">
        <f t="shared" si="41"/>
        <v>0.49000000022351742</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6664370.9399999995</v>
      </c>
      <c r="D1224" s="2">
        <f>BILANCA!E220</f>
        <v>12677045.57</v>
      </c>
      <c r="E1224" s="2">
        <v>0</v>
      </c>
      <c r="F1224" s="2">
        <v>0</v>
      </c>
      <c r="G1224" s="3">
        <f t="shared" si="38"/>
        <v>6851950.8851200007</v>
      </c>
      <c r="H1224" s="3">
        <f t="shared" si="41"/>
        <v>0.49000000022351742</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6611770.5599999996</v>
      </c>
      <c r="D1229" s="2">
        <f>BILANCA!E225</f>
        <v>10851238.189999999</v>
      </c>
      <c r="E1229" s="2">
        <v>0</v>
      </c>
      <c r="F1229" s="2">
        <v>0</v>
      </c>
      <c r="G1229" s="3">
        <f t="shared" si="38"/>
        <v>6200820.079859999</v>
      </c>
      <c r="H1229" s="3">
        <f t="shared" si="41"/>
        <v>0.62999999988824129</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52600.38</v>
      </c>
      <c r="D1231" s="2">
        <f>BILANCA!E227</f>
        <v>28057.38</v>
      </c>
      <c r="E1231" s="2">
        <v>0</v>
      </c>
      <c r="F1231" s="2">
        <v>0</v>
      </c>
      <c r="G1231" s="3">
        <f t="shared" si="38"/>
        <v>24026.04594</v>
      </c>
      <c r="H1231" s="3">
        <f t="shared" si="41"/>
        <v>0.75999999999839929</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1797750</v>
      </c>
      <c r="E1234" s="2">
        <v>0</v>
      </c>
      <c r="F1234" s="2">
        <v>0</v>
      </c>
      <c r="G1234" s="3">
        <f t="shared" si="38"/>
        <v>805392</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2174056.13</v>
      </c>
      <c r="E1251" s="2">
        <v>0</v>
      </c>
      <c r="F1251" s="2">
        <v>0</v>
      </c>
      <c r="G1251" s="3">
        <f>B1251/1000*C1251+B1251/500*D1251</f>
        <v>1047895.0546599999</v>
      </c>
      <c r="H1251" s="3">
        <f>ABS(C1251-ROUND(C1251,0))+ABS(D1251-ROUND(D1251,0))</f>
        <v>0.12999999988824129</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19076.169999999998</v>
      </c>
      <c r="E1252" s="2">
        <v>0</v>
      </c>
      <c r="F1252" s="2">
        <v>0</v>
      </c>
      <c r="G1252" s="3">
        <f t="shared" si="38"/>
        <v>9232.8662799999984</v>
      </c>
      <c r="H1252" s="3">
        <f t="shared" si="41"/>
        <v>0.16999999999825377</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1.66</v>
      </c>
      <c r="E1253" s="2">
        <v>0</v>
      </c>
      <c r="F1253" s="2">
        <v>0</v>
      </c>
      <c r="G1253" s="3">
        <f t="shared" si="38"/>
        <v>0.80675999999999992</v>
      </c>
      <c r="H1253" s="3">
        <f t="shared" si="41"/>
        <v>0.34000000000000008</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19074.509999999998</v>
      </c>
      <c r="E1254" s="2">
        <v>0</v>
      </c>
      <c r="F1254" s="2">
        <v>0</v>
      </c>
      <c r="G1254" s="3">
        <f t="shared" si="38"/>
        <v>9308.3608799999984</v>
      </c>
      <c r="H1254" s="3">
        <f t="shared" si="41"/>
        <v>0.49000000000160071</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311970229.63</v>
      </c>
      <c r="D1255" s="2">
        <f>BILANCA!E251</f>
        <v>318524274.34999996</v>
      </c>
      <c r="E1255" s="2">
        <v>0</v>
      </c>
      <c r="F1255" s="2">
        <v>0</v>
      </c>
      <c r="G1255" s="3">
        <f t="shared" si="38"/>
        <v>232509600.69084999</v>
      </c>
      <c r="H1255" s="3">
        <f t="shared" si="41"/>
        <v>0.71999996900558472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310486828.58999997</v>
      </c>
      <c r="D1256" s="2">
        <f>BILANCA!E252</f>
        <v>314718088.46999997</v>
      </c>
      <c r="E1256" s="2">
        <v>0</v>
      </c>
      <c r="F1256" s="2">
        <v>0</v>
      </c>
      <c r="G1256" s="3">
        <f t="shared" si="38"/>
        <v>231221059.36037996</v>
      </c>
      <c r="H1256" s="3">
        <f t="shared" si="41"/>
        <v>0.87999999523162842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317151199.52999997</v>
      </c>
      <c r="D1257" s="2">
        <f>BILANCA!E253</f>
        <v>327412505.69</v>
      </c>
      <c r="E1257" s="2">
        <v>0</v>
      </c>
      <c r="F1257" s="2">
        <v>0</v>
      </c>
      <c r="G1257" s="3">
        <f t="shared" si="38"/>
        <v>240078124.09477001</v>
      </c>
      <c r="H1257" s="3">
        <f t="shared" si="41"/>
        <v>0.78000003099441528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6664370.9400000004</v>
      </c>
      <c r="D1258" s="2">
        <f>BILANCA!E254</f>
        <v>12694417.220000001</v>
      </c>
      <c r="E1258" s="2">
        <v>0</v>
      </c>
      <c r="F1258" s="2">
        <v>0</v>
      </c>
      <c r="G1258" s="3">
        <f t="shared" si="38"/>
        <v>7949194.9342400003</v>
      </c>
      <c r="H1258" s="3">
        <f t="shared" si="41"/>
        <v>0.28000000026077032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-1212981.3399999999</v>
      </c>
      <c r="D1259" s="2">
        <f>BILANCA!E255</f>
        <v>-1698729.120000001</v>
      </c>
      <c r="E1259" s="2">
        <v>0</v>
      </c>
      <c r="F1259" s="2">
        <v>0</v>
      </c>
      <c r="G1259" s="3">
        <f t="shared" si="38"/>
        <v>-1147999.4554200005</v>
      </c>
      <c r="H1259" s="3">
        <f t="shared" si="41"/>
        <v>0.46000000089406967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12684034.33</v>
      </c>
      <c r="D1260" s="2">
        <f>BILANCA!E256</f>
        <v>19313737.16</v>
      </c>
      <c r="E1260" s="2">
        <v>0</v>
      </c>
      <c r="F1260" s="2">
        <v>0</v>
      </c>
      <c r="G1260" s="3">
        <f t="shared" si="38"/>
        <v>12827877.1625</v>
      </c>
      <c r="H1260" s="3">
        <f t="shared" si="41"/>
        <v>0.49000000022351742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7061427.29</v>
      </c>
      <c r="D1261" s="2">
        <f>BILANCA!E257</f>
        <v>5275932.97</v>
      </c>
      <c r="E1261" s="2">
        <v>0</v>
      </c>
      <c r="F1261" s="2">
        <v>0</v>
      </c>
      <c r="G1261" s="3">
        <f t="shared" si="38"/>
        <v>4420936.6007300001</v>
      </c>
      <c r="H1261" s="3">
        <f t="shared" si="41"/>
        <v>0.32000000029802322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5622607.04</v>
      </c>
      <c r="D1263" s="2">
        <f>BILANCA!E259</f>
        <v>14037804.189999999</v>
      </c>
      <c r="E1263" s="2">
        <v>0</v>
      </c>
      <c r="F1263" s="2">
        <v>0</v>
      </c>
      <c r="G1263" s="3">
        <f t="shared" si="38"/>
        <v>8525648.5012599993</v>
      </c>
      <c r="H1263" s="3">
        <f t="shared" si="41"/>
        <v>0.22999999951571226</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13897015.67</v>
      </c>
      <c r="D1264" s="2">
        <f>BILANCA!E260</f>
        <v>21012466.280000001</v>
      </c>
      <c r="E1264" s="2">
        <v>0</v>
      </c>
      <c r="F1264" s="2">
        <v>0</v>
      </c>
      <c r="G1264" s="3">
        <f t="shared" si="38"/>
        <v>14204174.850420002</v>
      </c>
      <c r="H1264" s="3">
        <f t="shared" si="41"/>
        <v>0.6100000012665987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13897015.67</v>
      </c>
      <c r="D1266" s="2">
        <f>BILANCA!E262</f>
        <v>21012466.280000001</v>
      </c>
      <c r="E1266" s="2">
        <v>0</v>
      </c>
      <c r="F1266" s="2">
        <v>0</v>
      </c>
      <c r="G1266" s="3">
        <f t="shared" si="38"/>
        <v>14316018.74688</v>
      </c>
      <c r="H1266" s="3">
        <f t="shared" si="41"/>
        <v>0.6100000012665987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2520697.83</v>
      </c>
      <c r="D1278" s="2">
        <f>BILANCA!E274</f>
        <v>5466140.8599999994</v>
      </c>
      <c r="E1278" s="2">
        <v>0</v>
      </c>
      <c r="F1278" s="2">
        <v>0</v>
      </c>
      <c r="G1278" s="3">
        <f t="shared" si="38"/>
        <v>3605398.5193999996</v>
      </c>
      <c r="H1278" s="3">
        <f t="shared" si="41"/>
        <v>0.31000000052154064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176159.14</v>
      </c>
      <c r="D1279" s="2">
        <f>BILANCA!E275</f>
        <v>24151.119999999999</v>
      </c>
      <c r="E1279" s="2">
        <v>0</v>
      </c>
      <c r="F1279" s="2">
        <v>0</v>
      </c>
      <c r="G1279" s="3">
        <f t="shared" ref="G1279:G1294" si="48">B1279/1000*C1279+B1279/500*D1279</f>
        <v>60380.111220000006</v>
      </c>
      <c r="H1279" s="3">
        <f t="shared" ref="H1279:H1294" si="49">ABS(C1279-ROUND(C1279,0))+ABS(D1279-ROUND(D1279,0))</f>
        <v>0.2600000000129512</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2714545.27</v>
      </c>
      <c r="E1281" s="2">
        <v>0</v>
      </c>
      <c r="F1281" s="2">
        <v>0</v>
      </c>
      <c r="G1281" s="3">
        <f t="shared" si="48"/>
        <v>1471283.5363400001</v>
      </c>
      <c r="H1281" s="3">
        <f t="shared" si="49"/>
        <v>0.27000000001862645</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1286729.68</v>
      </c>
      <c r="E1287" s="2">
        <v>0</v>
      </c>
      <c r="F1287" s="2">
        <v>0</v>
      </c>
      <c r="G1287" s="3">
        <f t="shared" si="48"/>
        <v>712848.24271999998</v>
      </c>
      <c r="H1287" s="3">
        <f t="shared" si="49"/>
        <v>0.32000000006519258</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1427815.59</v>
      </c>
      <c r="E1289" s="2">
        <v>0</v>
      </c>
      <c r="F1289" s="2">
        <v>0</v>
      </c>
      <c r="G1289" s="3">
        <f t="shared" si="48"/>
        <v>796721.09922000009</v>
      </c>
      <c r="H1289" s="3">
        <f t="shared" si="49"/>
        <v>0.40999999991618097</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1099673.31</v>
      </c>
      <c r="D1290" s="2">
        <f>BILANCA!E286</f>
        <v>318207.92</v>
      </c>
      <c r="E1290" s="2">
        <v>0</v>
      </c>
      <c r="F1290" s="2">
        <v>0</v>
      </c>
      <c r="G1290" s="3">
        <f t="shared" si="48"/>
        <v>486104.96200000006</v>
      </c>
      <c r="H1290" s="3">
        <f t="shared" si="49"/>
        <v>0.3900000000721775</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70923.88</v>
      </c>
      <c r="D1291" s="2">
        <f>BILANCA!E287</f>
        <v>580037.56999999995</v>
      </c>
      <c r="E1291" s="2">
        <v>0</v>
      </c>
      <c r="F1291" s="2">
        <v>0</v>
      </c>
      <c r="G1291" s="3">
        <f t="shared" si="48"/>
        <v>345910.72462000005</v>
      </c>
      <c r="H1291" s="3">
        <f t="shared" si="49"/>
        <v>0.55000000004656613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37832.519999999997</v>
      </c>
      <c r="D1292" s="2">
        <f>BILANCA!E288</f>
        <v>472152.72</v>
      </c>
      <c r="E1292" s="2">
        <v>0</v>
      </c>
      <c r="F1292" s="2">
        <v>0</v>
      </c>
      <c r="G1292" s="3">
        <f t="shared" si="48"/>
        <v>276962.90471999993</v>
      </c>
      <c r="H1292" s="3">
        <f t="shared" si="49"/>
        <v>0.7600000000311411</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1136108.98</v>
      </c>
      <c r="D1294" s="2">
        <f>BILANCA!E290</f>
        <v>1357046.26</v>
      </c>
      <c r="E1294" s="2">
        <v>0</v>
      </c>
      <c r="F1294" s="2">
        <v>0</v>
      </c>
      <c r="G1294" s="3">
        <f t="shared" si="48"/>
        <v>1093457.2259999998</v>
      </c>
      <c r="H1294" s="3">
        <f t="shared" si="49"/>
        <v>0.28000000002793968</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175684.55</v>
      </c>
      <c r="D1295" s="2">
        <f>BILANCA!E291</f>
        <v>38774.14</v>
      </c>
      <c r="E1295" s="2">
        <v>0</v>
      </c>
      <c r="F1295" s="2">
        <v>0</v>
      </c>
      <c r="G1295" s="3">
        <f t="shared" si="38"/>
        <v>72171.356549999982</v>
      </c>
      <c r="H1295" s="3">
        <f t="shared" si="41"/>
        <v>0.59000000001105946</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175684.55</v>
      </c>
      <c r="D1296" s="2">
        <f>BILANCA!E292</f>
        <v>3052.19</v>
      </c>
      <c r="E1296" s="2">
        <v>0</v>
      </c>
      <c r="F1296" s="2">
        <v>0</v>
      </c>
      <c r="G1296" s="3">
        <f t="shared" ref="G1296:G1299" si="50">B1296/1000*C1296+B1296/500*D1296</f>
        <v>51991.633979999999</v>
      </c>
      <c r="H1296" s="3">
        <f t="shared" ref="H1296:H1299" si="51">ABS(C1296-ROUND(C1296,0))+ABS(D1296-ROUND(D1296,0))</f>
        <v>0.6400000000116961</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35721.949999999997</v>
      </c>
      <c r="E1297" s="2">
        <v>0</v>
      </c>
      <c r="F1297" s="2">
        <v>0</v>
      </c>
      <c r="G1297" s="3">
        <f t="shared" si="50"/>
        <v>20504.399299999997</v>
      </c>
      <c r="H1297" s="3">
        <f t="shared" si="51"/>
        <v>5.0000000002910383E-2</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10724681.42</v>
      </c>
      <c r="D1301" s="2">
        <f>BILANCA!E297</f>
        <v>21487844.109999999</v>
      </c>
      <c r="E1301" s="2">
        <v>0</v>
      </c>
      <c r="F1301" s="2">
        <v>0</v>
      </c>
      <c r="G1301" s="3">
        <f t="shared" si="38"/>
        <v>15626807.565239999</v>
      </c>
      <c r="H1301" s="3">
        <f t="shared" si="41"/>
        <v>0.52999999932944775</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10724681.42</v>
      </c>
      <c r="D1302" s="2">
        <f>BILANCA!E298</f>
        <v>21487844.109999999</v>
      </c>
      <c r="E1302" s="2">
        <v>0</v>
      </c>
      <c r="F1302" s="2">
        <v>0</v>
      </c>
      <c r="G1302" s="3">
        <f t="shared" si="38"/>
        <v>15680507.93488</v>
      </c>
      <c r="H1302" s="3">
        <f t="shared" si="41"/>
        <v>0.52999999932944775</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200000</v>
      </c>
      <c r="D1303" s="2">
        <f>BILANCA!E300</f>
        <v>200000</v>
      </c>
      <c r="E1303" s="2">
        <v>0</v>
      </c>
      <c r="F1303" s="2">
        <v>0</v>
      </c>
      <c r="G1303" s="3">
        <f t="shared" si="38"/>
        <v>175800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2786263.05</v>
      </c>
      <c r="D1305" s="2">
        <f>BILANCA!E302</f>
        <v>4382329.53</v>
      </c>
      <c r="E1305" s="2">
        <v>0</v>
      </c>
      <c r="F1305" s="2">
        <v>0</v>
      </c>
      <c r="G1305" s="3">
        <f t="shared" si="38"/>
        <v>3407522.02245</v>
      </c>
      <c r="H1305" s="3">
        <f t="shared" si="41"/>
        <v>0.51999999955296516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2460230.2599999998</v>
      </c>
      <c r="D1306" s="2">
        <f>BILANCA!E303</f>
        <v>4295668</v>
      </c>
      <c r="E1306" s="2">
        <v>0</v>
      </c>
      <c r="F1306" s="2">
        <v>0</v>
      </c>
      <c r="G1306" s="3">
        <f t="shared" si="38"/>
        <v>3271263.6129599996</v>
      </c>
      <c r="H1306" s="3">
        <f t="shared" si="41"/>
        <v>0.25999999977648258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175684.55</v>
      </c>
      <c r="D1308" s="2">
        <f>BILANCA!E305</f>
        <v>44878.52</v>
      </c>
      <c r="E1308" s="2">
        <v>0</v>
      </c>
      <c r="F1308" s="2">
        <v>0</v>
      </c>
      <c r="G1308" s="3">
        <f t="shared" ref="G1308:G1581" si="52">B1308/1000*C1308+B1308/500*D1308</f>
        <v>79101.593819999995</v>
      </c>
      <c r="H1308" s="3">
        <f t="shared" si="41"/>
        <v>0.93000000001484295</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84854.8</v>
      </c>
      <c r="D1311" s="2">
        <f>BILANCA!E308</f>
        <v>180599.72</v>
      </c>
      <c r="E1311" s="2">
        <v>0</v>
      </c>
      <c r="F1311" s="2">
        <v>0</v>
      </c>
      <c r="G1311" s="3">
        <f t="shared" si="52"/>
        <v>134262.32623999999</v>
      </c>
      <c r="H1311" s="3">
        <f t="shared" si="41"/>
        <v>0.47999999999592546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4516.76</v>
      </c>
      <c r="D1312" s="2">
        <f>BILANCA!E309</f>
        <v>14674.8</v>
      </c>
      <c r="E1312" s="2">
        <v>0</v>
      </c>
      <c r="F1312" s="2">
        <v>0</v>
      </c>
      <c r="G1312" s="3">
        <f t="shared" si="52"/>
        <v>10227.640719999999</v>
      </c>
      <c r="H1312" s="3">
        <f t="shared" si="41"/>
        <v>0.44000000000050932</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42631.41</v>
      </c>
      <c r="D1314" s="2">
        <f>BILANCA!E311</f>
        <v>850.78</v>
      </c>
      <c r="E1314" s="2">
        <v>0</v>
      </c>
      <c r="F1314" s="2">
        <v>0</v>
      </c>
      <c r="G1314" s="3">
        <f t="shared" si="52"/>
        <v>13477.222880000001</v>
      </c>
      <c r="H1314" s="3">
        <f t="shared" si="41"/>
        <v>0.63000000000351974</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2308.6</v>
      </c>
      <c r="D1317" s="2">
        <f>BILANCA!E314</f>
        <v>0</v>
      </c>
      <c r="E1317" s="2">
        <v>0</v>
      </c>
      <c r="F1317" s="2">
        <v>0</v>
      </c>
      <c r="G1317" s="3">
        <f t="shared" si="53"/>
        <v>708.74019999999996</v>
      </c>
      <c r="H1317" s="3">
        <f t="shared" si="54"/>
        <v>0.40000000000009095</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461809.51</v>
      </c>
      <c r="D1339" s="2">
        <f>BILANCA!E336</f>
        <v>59715.88</v>
      </c>
      <c r="E1339" s="2">
        <v>0</v>
      </c>
      <c r="F1339" s="2">
        <v>0</v>
      </c>
      <c r="G1339" s="3">
        <f t="shared" si="52"/>
        <v>191228.37783000001</v>
      </c>
      <c r="H1339" s="3">
        <f t="shared" si="41"/>
        <v>0.60999999999330612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2819831.28</v>
      </c>
      <c r="D1340" s="2">
        <f>BILANCA!E337</f>
        <v>2967847.7</v>
      </c>
      <c r="E1340" s="2">
        <v>0</v>
      </c>
      <c r="F1340" s="2">
        <v>0</v>
      </c>
      <c r="G1340" s="3">
        <f t="shared" si="52"/>
        <v>2889323.8044000003</v>
      </c>
      <c r="H1340" s="3">
        <f t="shared" si="41"/>
        <v>0.57999999960884452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89545.919999999998</v>
      </c>
      <c r="D1341" s="2">
        <f>BILANCA!E338</f>
        <v>13341.12</v>
      </c>
      <c r="E1341" s="2">
        <v>0</v>
      </c>
      <c r="F1341" s="2">
        <v>0</v>
      </c>
      <c r="G1341" s="3">
        <f t="shared" si="52"/>
        <v>38471.520960000002</v>
      </c>
      <c r="H1341" s="3">
        <f t="shared" si="41"/>
        <v>0.20000000000254659</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657505.76</v>
      </c>
      <c r="D1342" s="2">
        <f>BILANCA!E339</f>
        <v>648813.06999999995</v>
      </c>
      <c r="E1342" s="2">
        <v>0</v>
      </c>
      <c r="F1342" s="2">
        <v>0</v>
      </c>
      <c r="G1342" s="3">
        <f t="shared" si="52"/>
        <v>649103.79080000008</v>
      </c>
      <c r="H1342" s="3">
        <f t="shared" si="41"/>
        <v>0.30999999993946403</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52600.38</v>
      </c>
      <c r="D1345" s="2">
        <f>BILANCA!E342</f>
        <v>0</v>
      </c>
      <c r="E1345" s="2">
        <v>0</v>
      </c>
      <c r="F1345" s="2">
        <v>0</v>
      </c>
      <c r="G1345" s="3">
        <f t="shared" si="52"/>
        <v>17621.1273</v>
      </c>
      <c r="H1345" s="3">
        <f t="shared" si="41"/>
        <v>0.37999999999738066</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6611770.5599999996</v>
      </c>
      <c r="D1346" s="2">
        <f>BILANCA!E343</f>
        <v>12677045.57</v>
      </c>
      <c r="E1346" s="2">
        <v>0</v>
      </c>
      <c r="F1346" s="2">
        <v>0</v>
      </c>
      <c r="G1346" s="3">
        <f t="shared" si="52"/>
        <v>10740529.531199999</v>
      </c>
      <c r="H1346" s="3">
        <f t="shared" si="41"/>
        <v>0.87000000011175871</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28661.45</v>
      </c>
      <c r="D1347" s="2">
        <f>BILANCA!E344</f>
        <v>17805.32</v>
      </c>
      <c r="E1347" s="2">
        <v>0</v>
      </c>
      <c r="F1347" s="2">
        <v>0</v>
      </c>
      <c r="G1347" s="3">
        <f t="shared" si="52"/>
        <v>21659.694330000002</v>
      </c>
      <c r="H1347" s="3">
        <f t="shared" si="41"/>
        <v>0.77000000000043656</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20547.439999999999</v>
      </c>
      <c r="E1354" s="2">
        <v>0</v>
      </c>
      <c r="F1354" s="2">
        <v>0</v>
      </c>
      <c r="G1354" s="3">
        <f t="shared" si="52"/>
        <v>14136.638719999997</v>
      </c>
      <c r="H1354" s="3">
        <f t="shared" si="41"/>
        <v>0.43999999999869033</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52600.38</v>
      </c>
      <c r="D1357" s="2">
        <f>BILANCA!E354</f>
        <v>28057.38</v>
      </c>
      <c r="E1357" s="2">
        <v>0</v>
      </c>
      <c r="F1357" s="2">
        <v>0</v>
      </c>
      <c r="G1357" s="3">
        <f t="shared" si="52"/>
        <v>37724.153579999998</v>
      </c>
      <c r="H1357" s="3">
        <f t="shared" si="41"/>
        <v>0.75999999999839929</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3227.1</v>
      </c>
      <c r="E1368" s="2">
        <v>0</v>
      </c>
      <c r="F1368" s="2">
        <v>0</v>
      </c>
      <c r="G1368" s="3">
        <f t="shared" si="57"/>
        <v>2310.6035999999999</v>
      </c>
      <c r="H1368" s="3">
        <f t="shared" si="58"/>
        <v>9.9999999999909051E-2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91729.64</v>
      </c>
      <c r="E1370" s="2">
        <v>0</v>
      </c>
      <c r="F1370" s="2">
        <v>0</v>
      </c>
      <c r="G1370" s="3">
        <f t="shared" si="57"/>
        <v>66045.340799999991</v>
      </c>
      <c r="H1370" s="3">
        <f t="shared" si="58"/>
        <v>0.36000000000058208</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270514.95</v>
      </c>
      <c r="E1371" s="2">
        <v>0</v>
      </c>
      <c r="F1371" s="2">
        <v>0</v>
      </c>
      <c r="G1371" s="3">
        <f t="shared" si="57"/>
        <v>195311.79389999999</v>
      </c>
      <c r="H1371" s="3">
        <f t="shared" si="58"/>
        <v>4.9999999988358468E-2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1751906.1</v>
      </c>
      <c r="E1374" s="2">
        <v>0</v>
      </c>
      <c r="F1374" s="2">
        <v>0</v>
      </c>
      <c r="G1374" s="3">
        <f t="shared" si="59"/>
        <v>1275387.6407999999</v>
      </c>
      <c r="H1374" s="3">
        <f t="shared" si="60"/>
        <v>0.10000000009313226</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43276.23</v>
      </c>
      <c r="E1382" s="2">
        <v>0</v>
      </c>
      <c r="F1382" s="2">
        <v>0</v>
      </c>
      <c r="G1382" s="3">
        <f t="shared" si="59"/>
        <v>32197.515120000004</v>
      </c>
      <c r="H1382" s="3">
        <f t="shared" si="60"/>
        <v>0.23000000000320142</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13402.11</v>
      </c>
      <c r="E1383" s="2">
        <v>0</v>
      </c>
      <c r="F1383" s="2">
        <v>0</v>
      </c>
      <c r="G1383" s="3">
        <f t="shared" si="59"/>
        <v>9997.9740600000005</v>
      </c>
      <c r="H1383" s="3">
        <f t="shared" si="60"/>
        <v>0.11000000000058208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29512.799999999999</v>
      </c>
      <c r="E1384" s="2">
        <v>0</v>
      </c>
      <c r="F1384" s="2">
        <v>0</v>
      </c>
      <c r="G1384" s="3">
        <f t="shared" si="59"/>
        <v>22075.574399999998</v>
      </c>
      <c r="H1384" s="3">
        <f t="shared" si="60"/>
        <v>0.2000000000007276</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25057.03</v>
      </c>
      <c r="E1388" s="2">
        <v>0</v>
      </c>
      <c r="F1388" s="2">
        <v>0</v>
      </c>
      <c r="G1388" s="3">
        <f t="shared" si="59"/>
        <v>18943.114679999999</v>
      </c>
      <c r="H1388" s="3">
        <f t="shared" si="60"/>
        <v>2.9999999998835847E-2</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102611.23</v>
      </c>
      <c r="E1389" s="2">
        <v>0</v>
      </c>
      <c r="F1389" s="2">
        <v>0</v>
      </c>
      <c r="G1389" s="3">
        <f t="shared" si="59"/>
        <v>77779.312340000004</v>
      </c>
      <c r="H1389" s="3">
        <f t="shared" si="60"/>
        <v>0.22999999999592546</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426806.85</v>
      </c>
      <c r="D1390" s="2">
        <f>BILANCA!E387</f>
        <v>387738.26</v>
      </c>
      <c r="E1390" s="2">
        <v>0</v>
      </c>
      <c r="F1390" s="2">
        <v>0</v>
      </c>
      <c r="G1390" s="3">
        <f t="shared" ref="G1390:G1399" si="61">B1390/1000*C1390+B1390/500*D1390</f>
        <v>456867.68060000002</v>
      </c>
      <c r="H1390" s="3">
        <f t="shared" ref="H1390:H1399" si="62">ABS(C1390-ROUND(C1390,0))+ABS(D1390-ROUND(D1390,0))</f>
        <v>0.41000000003259629</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17999.47</v>
      </c>
      <c r="D1394" s="2">
        <f>BILANCA!E391</f>
        <v>17999.47</v>
      </c>
      <c r="E1394" s="2">
        <v>0</v>
      </c>
      <c r="F1394" s="2">
        <v>0</v>
      </c>
      <c r="G1394" s="3">
        <f t="shared" si="61"/>
        <v>20735.389440000003</v>
      </c>
      <c r="H1394" s="3">
        <f t="shared" si="62"/>
        <v>0.94000000000232831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53089</v>
      </c>
      <c r="D1395" s="2">
        <f>BILANCA!E392</f>
        <v>32501.39</v>
      </c>
      <c r="E1395" s="2">
        <v>0</v>
      </c>
      <c r="F1395" s="2">
        <v>0</v>
      </c>
      <c r="G1395" s="3">
        <f t="shared" si="61"/>
        <v>45465.335299999999</v>
      </c>
      <c r="H1395" s="3">
        <f t="shared" si="62"/>
        <v>0.38999999999941792</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104530.19</v>
      </c>
      <c r="E1399" s="2">
        <v>0</v>
      </c>
      <c r="F1399" s="2">
        <v>0</v>
      </c>
      <c r="G1399" s="3">
        <f t="shared" si="61"/>
        <v>81324.487820000009</v>
      </c>
      <c r="H1399" s="3">
        <f t="shared" si="62"/>
        <v>0.19000000000232831</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10226786.1</v>
      </c>
      <c r="D1400" s="14">
        <f>BILANCA!E397</f>
        <v>20945074.800000001</v>
      </c>
      <c r="E1400" s="14">
        <v>0</v>
      </c>
      <c r="F1400" s="14">
        <v>0</v>
      </c>
      <c r="G1400" s="15">
        <f t="shared" si="52"/>
        <v>20325604.923</v>
      </c>
      <c r="H1400" s="15">
        <f t="shared" si="41"/>
        <v>0.29999999888241291</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4864698.09</v>
      </c>
      <c r="D1401" s="7">
        <f>'RAS-funkcijski'!E5</f>
        <v>3284688.69</v>
      </c>
      <c r="E1401" s="7">
        <v>0</v>
      </c>
      <c r="F1401" s="7">
        <v>0</v>
      </c>
      <c r="G1401" s="8">
        <f t="shared" si="52"/>
        <v>11434.07547</v>
      </c>
      <c r="H1401" s="8">
        <f t="shared" si="41"/>
        <v>0.39999999990686774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1095284.8900000001</v>
      </c>
      <c r="D1402" s="2">
        <f>'RAS-funkcijski'!E6</f>
        <v>1288027.5</v>
      </c>
      <c r="E1402" s="2">
        <v>0</v>
      </c>
      <c r="F1402" s="2">
        <v>0</v>
      </c>
      <c r="G1402" s="3">
        <f t="shared" si="52"/>
        <v>7342.6797800000004</v>
      </c>
      <c r="H1402" s="3">
        <f t="shared" si="41"/>
        <v>0.60999999986961484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186493.48</v>
      </c>
      <c r="D1403" s="2">
        <f>'RAS-funkcijski'!E7</f>
        <v>250627.56</v>
      </c>
      <c r="E1403" s="2">
        <v>0</v>
      </c>
      <c r="F1403" s="2">
        <v>0</v>
      </c>
      <c r="G1403" s="3">
        <f t="shared" si="52"/>
        <v>2063.2458000000001</v>
      </c>
      <c r="H1403" s="3">
        <f t="shared" si="41"/>
        <v>0.92000000001280569</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908791.41</v>
      </c>
      <c r="D1404" s="2">
        <f>'RAS-funkcijski'!E8</f>
        <v>1037399.94</v>
      </c>
      <c r="E1404" s="2">
        <v>0</v>
      </c>
      <c r="F1404" s="2">
        <v>0</v>
      </c>
      <c r="G1404" s="3">
        <f t="shared" si="52"/>
        <v>11934.365160000001</v>
      </c>
      <c r="H1404" s="3">
        <f t="shared" si="41"/>
        <v>0.47000000008847564</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3769413.2</v>
      </c>
      <c r="D1409" s="2">
        <f>'RAS-funkcijski'!E13</f>
        <v>1996661.19</v>
      </c>
      <c r="E1409" s="2">
        <v>0</v>
      </c>
      <c r="F1409" s="2">
        <v>0</v>
      </c>
      <c r="G1409" s="3">
        <f t="shared" si="52"/>
        <v>69864.620219999997</v>
      </c>
      <c r="H1409" s="3">
        <f t="shared" si="41"/>
        <v>0.39000000013038516</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3769413.2</v>
      </c>
      <c r="D1412" s="2">
        <f>'RAS-funkcijski'!E16</f>
        <v>1996661.19</v>
      </c>
      <c r="E1412" s="2">
        <v>0</v>
      </c>
      <c r="F1412" s="2">
        <v>0</v>
      </c>
      <c r="G1412" s="3">
        <f t="shared" si="52"/>
        <v>93152.826960000006</v>
      </c>
      <c r="H1412" s="3">
        <f t="shared" si="41"/>
        <v>0.39000000013038516</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2285763.77</v>
      </c>
      <c r="D1424" s="2">
        <f>'RAS-funkcijski'!E28</f>
        <v>1884334.81</v>
      </c>
      <c r="E1424" s="2">
        <v>0</v>
      </c>
      <c r="F1424" s="2">
        <v>0</v>
      </c>
      <c r="G1424" s="3">
        <f t="shared" si="52"/>
        <v>145306.40136000002</v>
      </c>
      <c r="H1424" s="3">
        <f t="shared" si="41"/>
        <v>0.41999999992549419</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2260962.48</v>
      </c>
      <c r="D1426" s="2">
        <f>'RAS-funkcijski'!E30</f>
        <v>1863144.52</v>
      </c>
      <c r="E1426" s="2">
        <v>0</v>
      </c>
      <c r="F1426" s="2">
        <v>0</v>
      </c>
      <c r="G1426" s="3">
        <f t="shared" si="52"/>
        <v>155668.53951999999</v>
      </c>
      <c r="H1426" s="3">
        <f t="shared" si="41"/>
        <v>0.9599999999627471</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24801.29</v>
      </c>
      <c r="D1429" s="2">
        <f>'RAS-funkcijski'!E33</f>
        <v>21190.29</v>
      </c>
      <c r="E1429" s="2">
        <v>0</v>
      </c>
      <c r="F1429" s="2">
        <v>0</v>
      </c>
      <c r="G1429" s="3">
        <f t="shared" si="52"/>
        <v>1948.27423</v>
      </c>
      <c r="H1429" s="3">
        <f t="shared" si="41"/>
        <v>0.58000000000174623</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7192514.7300000004</v>
      </c>
      <c r="D1431" s="2">
        <f>'RAS-funkcijski'!E35</f>
        <v>7459969.3899999997</v>
      </c>
      <c r="E1431" s="2">
        <v>0</v>
      </c>
      <c r="F1431" s="2">
        <v>0</v>
      </c>
      <c r="G1431" s="3">
        <f t="shared" si="52"/>
        <v>685486.05880999996</v>
      </c>
      <c r="H1431" s="3">
        <f t="shared" si="41"/>
        <v>0.65999999921768904</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1028402.36</v>
      </c>
      <c r="D1432" s="2">
        <f>'RAS-funkcijski'!E36</f>
        <v>1059886.6200000001</v>
      </c>
      <c r="E1432" s="2">
        <v>0</v>
      </c>
      <c r="F1432" s="2">
        <v>0</v>
      </c>
      <c r="G1432" s="3">
        <f t="shared" si="52"/>
        <v>100741.61920000002</v>
      </c>
      <c r="H1432" s="3">
        <f t="shared" si="41"/>
        <v>0.73999999987427145</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1028402.36</v>
      </c>
      <c r="D1433" s="2">
        <f>'RAS-funkcijski'!E37</f>
        <v>1059886.6200000001</v>
      </c>
      <c r="E1433" s="2">
        <v>0</v>
      </c>
      <c r="F1433" s="2">
        <v>0</v>
      </c>
      <c r="G1433" s="3">
        <f t="shared" si="52"/>
        <v>103889.7948</v>
      </c>
      <c r="H1433" s="3">
        <f t="shared" si="41"/>
        <v>0.73999999987427145</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292564.15000000002</v>
      </c>
      <c r="D1435" s="2">
        <f>'RAS-funkcijski'!E39</f>
        <v>322723.82</v>
      </c>
      <c r="E1435" s="2">
        <v>0</v>
      </c>
      <c r="F1435" s="2">
        <v>0</v>
      </c>
      <c r="G1435" s="3">
        <f t="shared" si="52"/>
        <v>32830.412650000006</v>
      </c>
      <c r="H1435" s="3">
        <f t="shared" si="41"/>
        <v>0.33000000001629815</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292564.15000000002</v>
      </c>
      <c r="D1436" s="2">
        <f>'RAS-funkcijski'!E40</f>
        <v>322723.82</v>
      </c>
      <c r="E1436" s="2">
        <v>0</v>
      </c>
      <c r="F1436" s="2">
        <v>0</v>
      </c>
      <c r="G1436" s="3">
        <f t="shared" si="52"/>
        <v>33768.424439999995</v>
      </c>
      <c r="H1436" s="3">
        <f t="shared" si="41"/>
        <v>0.33000000001629815</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3447085.19</v>
      </c>
      <c r="D1450" s="2">
        <f>'RAS-funkcijski'!E54</f>
        <v>1915695.2</v>
      </c>
      <c r="E1450" s="2">
        <v>0</v>
      </c>
      <c r="F1450" s="2">
        <v>0</v>
      </c>
      <c r="G1450" s="3">
        <f t="shared" si="52"/>
        <v>363923.77950000006</v>
      </c>
      <c r="H1450" s="3">
        <f t="shared" si="63"/>
        <v>0.38999999989755452</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3447085.19</v>
      </c>
      <c r="D1451" s="2">
        <f>'RAS-funkcijski'!E55</f>
        <v>1915695.2</v>
      </c>
      <c r="E1451" s="2">
        <v>0</v>
      </c>
      <c r="F1451" s="2">
        <v>0</v>
      </c>
      <c r="G1451" s="3">
        <f t="shared" si="52"/>
        <v>371202.25508999999</v>
      </c>
      <c r="H1451" s="3">
        <f t="shared" si="63"/>
        <v>0.38999999989755452</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1607484.59</v>
      </c>
      <c r="D1457" s="2">
        <f>'RAS-funkcijski'!E61</f>
        <v>3237854.79</v>
      </c>
      <c r="E1457" s="2">
        <v>0</v>
      </c>
      <c r="F1457" s="2">
        <v>0</v>
      </c>
      <c r="G1457" s="3">
        <f t="shared" si="52"/>
        <v>460742.06769000005</v>
      </c>
      <c r="H1457" s="3">
        <f t="shared" si="63"/>
        <v>0.61999999987892807</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1607484.59</v>
      </c>
      <c r="D1460" s="2">
        <f>'RAS-funkcijski'!E64</f>
        <v>3237854.79</v>
      </c>
      <c r="E1460" s="2">
        <v>0</v>
      </c>
      <c r="F1460" s="2">
        <v>0</v>
      </c>
      <c r="G1460" s="3">
        <f t="shared" si="52"/>
        <v>484991.65020000003</v>
      </c>
      <c r="H1460" s="3">
        <f t="shared" si="63"/>
        <v>0.61999999987892807</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816978.44</v>
      </c>
      <c r="D1462" s="2">
        <f>'RAS-funkcijski'!E66</f>
        <v>923808.96</v>
      </c>
      <c r="E1462" s="2">
        <v>0</v>
      </c>
      <c r="F1462" s="2">
        <v>0</v>
      </c>
      <c r="G1462" s="3">
        <f t="shared" si="52"/>
        <v>165204.97431999998</v>
      </c>
      <c r="H1462" s="3">
        <f t="shared" si="63"/>
        <v>0.47999999998137355</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816978.44</v>
      </c>
      <c r="D1463" s="2">
        <f>'RAS-funkcijski'!E67</f>
        <v>923808.96</v>
      </c>
      <c r="E1463" s="2">
        <v>0</v>
      </c>
      <c r="F1463" s="2">
        <v>0</v>
      </c>
      <c r="G1463" s="3">
        <f t="shared" si="52"/>
        <v>167869.57068</v>
      </c>
      <c r="H1463" s="3">
        <f t="shared" si="63"/>
        <v>0.47999999998137355</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766774.80999999994</v>
      </c>
      <c r="D1471" s="2">
        <f>'RAS-funkcijski'!E75</f>
        <v>1271552.3600000003</v>
      </c>
      <c r="E1471" s="2">
        <v>0</v>
      </c>
      <c r="F1471" s="2">
        <v>0</v>
      </c>
      <c r="G1471" s="3">
        <f t="shared" si="52"/>
        <v>235001.44663000002</v>
      </c>
      <c r="H1471" s="3">
        <f t="shared" si="63"/>
        <v>0.55000000039581209</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470771.71</v>
      </c>
      <c r="D1472" s="2">
        <f>'RAS-funkcijski'!E76</f>
        <v>515471.55</v>
      </c>
      <c r="E1472" s="2">
        <v>0</v>
      </c>
      <c r="F1472" s="2">
        <v>0</v>
      </c>
      <c r="G1472" s="3">
        <f t="shared" si="52"/>
        <v>108123.46631999998</v>
      </c>
      <c r="H1472" s="3">
        <f t="shared" si="63"/>
        <v>0.73999999999068677</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3441.17</v>
      </c>
      <c r="D1473" s="2">
        <f>'RAS-funkcijski'!E77</f>
        <v>9540.11</v>
      </c>
      <c r="E1473" s="2">
        <v>0</v>
      </c>
      <c r="F1473" s="2">
        <v>0</v>
      </c>
      <c r="G1473" s="3">
        <f t="shared" si="52"/>
        <v>1644.0614700000001</v>
      </c>
      <c r="H1473" s="3">
        <f t="shared" si="63"/>
        <v>0.28000000000065484</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249095.6</v>
      </c>
      <c r="D1474" s="2">
        <f>'RAS-funkcijski'!E78</f>
        <v>525819.06000000006</v>
      </c>
      <c r="E1474" s="2">
        <v>0</v>
      </c>
      <c r="F1474" s="2">
        <v>0</v>
      </c>
      <c r="G1474" s="3">
        <f t="shared" si="52"/>
        <v>96254.295280000006</v>
      </c>
      <c r="H1474" s="3">
        <f t="shared" si="63"/>
        <v>0.46000000005005859</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9880</v>
      </c>
      <c r="D1475" s="2">
        <f>'RAS-funkcijski'!E79</f>
        <v>0</v>
      </c>
      <c r="E1475" s="2">
        <v>0</v>
      </c>
      <c r="F1475" s="2">
        <v>0</v>
      </c>
      <c r="G1475" s="3">
        <f t="shared" si="52"/>
        <v>741</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33586.33</v>
      </c>
      <c r="D1477" s="2">
        <f>'RAS-funkcijski'!E81</f>
        <v>220721.64</v>
      </c>
      <c r="E1477" s="2">
        <v>0</v>
      </c>
      <c r="F1477" s="2">
        <v>0</v>
      </c>
      <c r="G1477" s="3">
        <f t="shared" si="52"/>
        <v>36577.279969999996</v>
      </c>
      <c r="H1477" s="3">
        <f t="shared" si="63"/>
        <v>0.68999999998777639</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4223147.4799999995</v>
      </c>
      <c r="D1478" s="2">
        <f>'RAS-funkcijski'!E82</f>
        <v>10636146.43</v>
      </c>
      <c r="E1478" s="2">
        <v>0</v>
      </c>
      <c r="F1478" s="2">
        <v>0</v>
      </c>
      <c r="G1478" s="3">
        <f t="shared" si="52"/>
        <v>1988644.3465199999</v>
      </c>
      <c r="H1478" s="3">
        <f t="shared" si="63"/>
        <v>0.90999999921768904</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2683632.9</v>
      </c>
      <c r="D1479" s="2">
        <f>'RAS-funkcijski'!E83</f>
        <v>3437189.52</v>
      </c>
      <c r="E1479" s="2">
        <v>0</v>
      </c>
      <c r="F1479" s="2">
        <v>0</v>
      </c>
      <c r="G1479" s="3">
        <f t="shared" si="52"/>
        <v>755082.94325999997</v>
      </c>
      <c r="H1479" s="3">
        <f t="shared" si="63"/>
        <v>0.58000000007450581</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1147221.78</v>
      </c>
      <c r="D1480" s="2">
        <f>'RAS-funkcijski'!E84</f>
        <v>6622159.6600000001</v>
      </c>
      <c r="E1480" s="2">
        <v>0</v>
      </c>
      <c r="F1480" s="2">
        <v>0</v>
      </c>
      <c r="G1480" s="3">
        <f t="shared" si="52"/>
        <v>1151323.2880000002</v>
      </c>
      <c r="H1480" s="3">
        <f t="shared" si="63"/>
        <v>0.55999999982304871</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2200</v>
      </c>
      <c r="D1481" s="2">
        <f>'RAS-funkcijski'!E85</f>
        <v>121972.32</v>
      </c>
      <c r="E1481" s="2">
        <v>0</v>
      </c>
      <c r="F1481" s="2">
        <v>0</v>
      </c>
      <c r="G1481" s="3">
        <f t="shared" si="52"/>
        <v>19937.715840000001</v>
      </c>
      <c r="H1481" s="3">
        <f t="shared" si="63"/>
        <v>0.32000000000698492</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390092.79999999999</v>
      </c>
      <c r="D1482" s="2">
        <f>'RAS-funkcijski'!E86</f>
        <v>454824.93</v>
      </c>
      <c r="E1482" s="2">
        <v>0</v>
      </c>
      <c r="F1482" s="2">
        <v>0</v>
      </c>
      <c r="G1482" s="3">
        <f t="shared" si="52"/>
        <v>106578.89812</v>
      </c>
      <c r="H1482" s="3">
        <f t="shared" si="63"/>
        <v>0.27000000001862645</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5188991.67</v>
      </c>
      <c r="D1503" s="2">
        <f>'RAS-funkcijski'!E107</f>
        <v>6997709.6499999994</v>
      </c>
      <c r="E1503" s="2">
        <v>0</v>
      </c>
      <c r="F1503" s="2">
        <v>0</v>
      </c>
      <c r="G1503" s="3">
        <f t="shared" si="52"/>
        <v>1975994.3299099999</v>
      </c>
      <c r="H1503" s="3">
        <f t="shared" si="63"/>
        <v>0.68000000063329935</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916735</v>
      </c>
      <c r="D1504" s="2">
        <f>'RAS-funkcijski'!E108</f>
        <v>1047224.06</v>
      </c>
      <c r="E1504" s="2">
        <v>0</v>
      </c>
      <c r="F1504" s="2">
        <v>0</v>
      </c>
      <c r="G1504" s="3">
        <f t="shared" si="52"/>
        <v>313163.04448000004</v>
      </c>
      <c r="H1504" s="3">
        <f t="shared" si="63"/>
        <v>6.0000000055879354E-2</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3853535.8</v>
      </c>
      <c r="D1505" s="2">
        <f>'RAS-funkcijski'!E109</f>
        <v>5386596.71</v>
      </c>
      <c r="E1505" s="2">
        <v>0</v>
      </c>
      <c r="F1505" s="2">
        <v>0</v>
      </c>
      <c r="G1505" s="3">
        <f t="shared" si="52"/>
        <v>1535806.5680999998</v>
      </c>
      <c r="H1505" s="3">
        <f t="shared" si="63"/>
        <v>0.49000000022351742</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325812.12</v>
      </c>
      <c r="D1506" s="2">
        <f>'RAS-funkcijski'!E110</f>
        <v>403000</v>
      </c>
      <c r="E1506" s="2">
        <v>0</v>
      </c>
      <c r="F1506" s="2">
        <v>0</v>
      </c>
      <c r="G1506" s="3">
        <f t="shared" si="52"/>
        <v>119972.08472</v>
      </c>
      <c r="H1506" s="3">
        <f t="shared" si="63"/>
        <v>0.11999999999534339</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92908.75</v>
      </c>
      <c r="D1507" s="2">
        <f>'RAS-funkcijski'!E111</f>
        <v>160888.88</v>
      </c>
      <c r="E1507" s="2">
        <v>0</v>
      </c>
      <c r="F1507" s="2">
        <v>0</v>
      </c>
      <c r="G1507" s="3">
        <f t="shared" si="52"/>
        <v>44371.456570000002</v>
      </c>
      <c r="H1507" s="3">
        <f t="shared" si="63"/>
        <v>0.36999999999534339</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19781926.490000002</v>
      </c>
      <c r="D1510" s="2">
        <f>'RAS-funkcijski'!E114</f>
        <v>26380693.030000001</v>
      </c>
      <c r="E1510" s="2">
        <v>0</v>
      </c>
      <c r="F1510" s="2">
        <v>0</v>
      </c>
      <c r="G1510" s="3">
        <f t="shared" si="52"/>
        <v>7979764.3805</v>
      </c>
      <c r="H1510" s="3">
        <f t="shared" si="63"/>
        <v>0.52000000327825546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16989959.91</v>
      </c>
      <c r="D1511" s="2">
        <f>'RAS-funkcijski'!E115</f>
        <v>23090926.68</v>
      </c>
      <c r="E1511" s="2">
        <v>0</v>
      </c>
      <c r="F1511" s="2">
        <v>0</v>
      </c>
      <c r="G1511" s="3">
        <f t="shared" si="52"/>
        <v>7012071.2729700003</v>
      </c>
      <c r="H1511" s="3">
        <f t="shared" si="63"/>
        <v>0.41000000014901161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3760917.49</v>
      </c>
      <c r="D1512" s="2">
        <f>'RAS-funkcijski'!E116</f>
        <v>7174931.7599999998</v>
      </c>
      <c r="E1512" s="2">
        <v>0</v>
      </c>
      <c r="F1512" s="2">
        <v>0</v>
      </c>
      <c r="G1512" s="3">
        <f t="shared" si="52"/>
        <v>2028407.47312</v>
      </c>
      <c r="H1512" s="3">
        <f t="shared" si="63"/>
        <v>0.73000000044703484</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13229042.42</v>
      </c>
      <c r="D1513" s="2">
        <f>'RAS-funkcijski'!E117</f>
        <v>15915994.92</v>
      </c>
      <c r="E1513" s="2">
        <v>0</v>
      </c>
      <c r="F1513" s="2">
        <v>0</v>
      </c>
      <c r="G1513" s="3">
        <f t="shared" si="52"/>
        <v>5091896.6453800006</v>
      </c>
      <c r="H1513" s="3">
        <f t="shared" si="63"/>
        <v>0.5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1884224.37</v>
      </c>
      <c r="D1514" s="2">
        <f>'RAS-funkcijski'!E118</f>
        <v>2292893.73</v>
      </c>
      <c r="E1514" s="2">
        <v>0</v>
      </c>
      <c r="F1514" s="2">
        <v>0</v>
      </c>
      <c r="G1514" s="3">
        <f t="shared" si="52"/>
        <v>737581.34862000006</v>
      </c>
      <c r="H1514" s="3">
        <f t="shared" si="63"/>
        <v>0.64000000013038516</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1884224.37</v>
      </c>
      <c r="D1516" s="2">
        <f>'RAS-funkcijski'!E120</f>
        <v>2292893.73</v>
      </c>
      <c r="E1516" s="2">
        <v>0</v>
      </c>
      <c r="F1516" s="2">
        <v>0</v>
      </c>
      <c r="G1516" s="3">
        <f t="shared" si="52"/>
        <v>750521.37228000001</v>
      </c>
      <c r="H1516" s="3">
        <f t="shared" si="63"/>
        <v>0.64000000013038516</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231200</v>
      </c>
      <c r="D1518" s="2">
        <f>'RAS-funkcijski'!E122</f>
        <v>231400</v>
      </c>
      <c r="E1518" s="2">
        <v>0</v>
      </c>
      <c r="F1518" s="2">
        <v>0</v>
      </c>
      <c r="G1518" s="3">
        <f t="shared" si="52"/>
        <v>81892</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231200</v>
      </c>
      <c r="D1519" s="2">
        <f>'RAS-funkcijski'!E123</f>
        <v>231400</v>
      </c>
      <c r="E1519" s="2">
        <v>0</v>
      </c>
      <c r="F1519" s="2">
        <v>0</v>
      </c>
      <c r="G1519" s="3">
        <f t="shared" si="52"/>
        <v>82586</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676542.21</v>
      </c>
      <c r="D1522" s="2">
        <f>'RAS-funkcijski'!E126</f>
        <v>765472.62</v>
      </c>
      <c r="E1522" s="2">
        <v>0</v>
      </c>
      <c r="F1522" s="2">
        <v>0</v>
      </c>
      <c r="G1522" s="3">
        <f t="shared" si="52"/>
        <v>269313.46889999998</v>
      </c>
      <c r="H1522" s="3">
        <f t="shared" si="63"/>
        <v>0.58999999996740371</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1320563.94</v>
      </c>
      <c r="D1525" s="2">
        <f>'RAS-funkcijski'!E129</f>
        <v>1871876.86</v>
      </c>
      <c r="E1525" s="2">
        <v>0</v>
      </c>
      <c r="F1525" s="2">
        <v>0</v>
      </c>
      <c r="G1525" s="3">
        <f t="shared" si="52"/>
        <v>633039.70750000002</v>
      </c>
      <c r="H1525" s="3">
        <f t="shared" si="63"/>
        <v>0.19999999995343387</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1320563.94</v>
      </c>
      <c r="D1534" s="2">
        <f>'RAS-funkcijski'!E138</f>
        <v>1871876.86</v>
      </c>
      <c r="E1534" s="2">
        <v>0</v>
      </c>
      <c r="F1534" s="2">
        <v>0</v>
      </c>
      <c r="G1534" s="3">
        <f t="shared" si="52"/>
        <v>678618.56644000008</v>
      </c>
      <c r="H1534" s="3">
        <f t="shared" si="63"/>
        <v>0.19999999995343387</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45624380.979999997</v>
      </c>
      <c r="D1537" s="14">
        <f>'RAS-funkcijski'!E141</f>
        <v>59786971.219999999</v>
      </c>
      <c r="E1537" s="14">
        <v>0</v>
      </c>
      <c r="F1537" s="14">
        <v>0</v>
      </c>
      <c r="G1537" s="15">
        <f t="shared" si="52"/>
        <v>22632170.308540002</v>
      </c>
      <c r="H1537" s="15">
        <f t="shared" si="63"/>
        <v>0.24000000208616257</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30631.09</v>
      </c>
      <c r="D1538" s="7">
        <f>'P-VRIO'!E5</f>
        <v>2916034.98</v>
      </c>
      <c r="E1538" s="7">
        <v>0</v>
      </c>
      <c r="F1538" s="7">
        <v>0</v>
      </c>
      <c r="G1538" s="8">
        <f t="shared" si="52"/>
        <v>5862.7010499999997</v>
      </c>
      <c r="H1538" s="8">
        <f t="shared" si="63"/>
        <v>0.11000000001877197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2828887.8</v>
      </c>
      <c r="E1539" s="2">
        <v>0</v>
      </c>
      <c r="F1539" s="2">
        <v>0</v>
      </c>
      <c r="G1539" s="3">
        <f t="shared" si="52"/>
        <v>11315.5512</v>
      </c>
      <c r="H1539" s="3">
        <f t="shared" si="63"/>
        <v>0.20000000018626451</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2828887.8</v>
      </c>
      <c r="E1540" s="2">
        <v>0</v>
      </c>
      <c r="F1540" s="2">
        <v>0</v>
      </c>
      <c r="G1540" s="3">
        <f t="shared" si="52"/>
        <v>16973.326799999999</v>
      </c>
      <c r="H1540" s="3">
        <f t="shared" si="63"/>
        <v>0.20000000018626451</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66406.039999999994</v>
      </c>
      <c r="E1541" s="2">
        <v>0</v>
      </c>
      <c r="F1541" s="2">
        <v>0</v>
      </c>
      <c r="G1541" s="3">
        <f t="shared" si="52"/>
        <v>531.24831999999992</v>
      </c>
      <c r="H1541" s="3">
        <f t="shared" si="63"/>
        <v>3.9999999993597157E-2</v>
      </c>
      <c r="I1541" s="11">
        <f t="shared" ref="I1541:I1546" si="64">G1541*H1541</f>
        <v>21.249932796598497</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2762481.76</v>
      </c>
      <c r="E1542" s="2">
        <v>0</v>
      </c>
      <c r="F1542" s="2">
        <v>0</v>
      </c>
      <c r="G1542" s="3">
        <f t="shared" si="52"/>
        <v>27624.817599999998</v>
      </c>
      <c r="H1542" s="3">
        <f t="shared" si="63"/>
        <v>0.24000000022351742</v>
      </c>
      <c r="I1542" s="11">
        <f t="shared" si="64"/>
        <v>6629.9562301746273</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30631.09</v>
      </c>
      <c r="D1555" s="2">
        <f>'P-VRIO'!E22</f>
        <v>87147.18</v>
      </c>
      <c r="E1555" s="2">
        <v>0</v>
      </c>
      <c r="F1555" s="2">
        <v>0</v>
      </c>
      <c r="G1555" s="3">
        <f t="shared" si="52"/>
        <v>3688.6580999999996</v>
      </c>
      <c r="H1555" s="3">
        <f t="shared" si="63"/>
        <v>0.2699999999931606</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30631.09</v>
      </c>
      <c r="D1556" s="2">
        <f>'P-VRIO'!E23</f>
        <v>87147.18</v>
      </c>
      <c r="E1556" s="2">
        <v>0</v>
      </c>
      <c r="F1556" s="2">
        <v>0</v>
      </c>
      <c r="G1556" s="3">
        <f t="shared" si="52"/>
        <v>3893.5835499999998</v>
      </c>
      <c r="H1556" s="3">
        <f t="shared" si="63"/>
        <v>0.2699999999931606</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30537.09</v>
      </c>
      <c r="D1558" s="2">
        <f>'P-VRIO'!E25</f>
        <v>87147.18</v>
      </c>
      <c r="E1558" s="2">
        <v>0</v>
      </c>
      <c r="F1558" s="2">
        <v>0</v>
      </c>
      <c r="G1558" s="3">
        <f t="shared" si="52"/>
        <v>4301.4604500000005</v>
      </c>
      <c r="H1558" s="3">
        <f t="shared" si="63"/>
        <v>0.2699999999931606</v>
      </c>
      <c r="I1558" s="11">
        <f t="shared" si="66"/>
        <v>1161.3943214705807</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94</v>
      </c>
      <c r="D1560" s="2">
        <f>'P-VRIO'!E27</f>
        <v>0</v>
      </c>
      <c r="E1560" s="2">
        <v>0</v>
      </c>
      <c r="F1560" s="2">
        <v>0</v>
      </c>
      <c r="G1560" s="3">
        <f t="shared" si="52"/>
        <v>2.1619999999999999</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152</v>
      </c>
      <c r="E1571" s="2">
        <v>0</v>
      </c>
      <c r="F1571" s="2">
        <v>0</v>
      </c>
      <c r="G1571" s="3">
        <f t="shared" si="52"/>
        <v>10.336</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152</v>
      </c>
      <c r="E1577" s="2">
        <v>0</v>
      </c>
      <c r="F1577" s="2">
        <v>0</v>
      </c>
      <c r="G1577" s="3">
        <f t="shared" si="52"/>
        <v>12.16</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152</v>
      </c>
      <c r="E1578" s="2">
        <v>0</v>
      </c>
      <c r="F1578" s="2">
        <v>0</v>
      </c>
      <c r="G1578" s="3">
        <f t="shared" si="52"/>
        <v>12.464</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10665794.119999999</v>
      </c>
      <c r="D1582" s="7"/>
      <c r="E1582" s="7">
        <v>0</v>
      </c>
      <c r="F1582" s="7">
        <v>0</v>
      </c>
      <c r="G1582" s="8">
        <f t="shared" ref="G1582:G1686" si="70">B1582/1000*C1582</f>
        <v>10665.794119999999</v>
      </c>
      <c r="H1582" s="8">
        <f t="shared" ref="H1582:H1686" si="71">ABS(C1582-ROUND(C1582,0))</f>
        <v>0.11999999918043613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78246276.879999995</v>
      </c>
      <c r="D1583" s="2">
        <v>0</v>
      </c>
      <c r="E1583" s="2">
        <v>0</v>
      </c>
      <c r="F1583" s="2">
        <v>0</v>
      </c>
      <c r="G1583" s="3">
        <f t="shared" si="70"/>
        <v>156492.55375999998</v>
      </c>
      <c r="H1583" s="3">
        <f t="shared" si="71"/>
        <v>0.12000000476837158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26106.21</v>
      </c>
      <c r="D1584" s="2">
        <v>0</v>
      </c>
      <c r="E1584" s="2">
        <v>0</v>
      </c>
      <c r="F1584" s="2">
        <v>0</v>
      </c>
      <c r="G1584" s="3">
        <f t="shared" si="70"/>
        <v>78.318629999999999</v>
      </c>
      <c r="H1584" s="3">
        <f t="shared" si="71"/>
        <v>0.20999999999912689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42900359.549999997</v>
      </c>
      <c r="D1585" s="2">
        <v>0</v>
      </c>
      <c r="E1585" s="2">
        <v>0</v>
      </c>
      <c r="F1585" s="2">
        <v>0</v>
      </c>
      <c r="G1585" s="3">
        <f t="shared" si="70"/>
        <v>171601.4382</v>
      </c>
      <c r="H1585" s="3">
        <f t="shared" si="71"/>
        <v>0.45000000298023224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23711975.329999998</v>
      </c>
      <c r="D1586" s="2">
        <v>0</v>
      </c>
      <c r="E1586" s="2">
        <v>0</v>
      </c>
      <c r="F1586" s="2">
        <v>0</v>
      </c>
      <c r="G1586" s="3">
        <f t="shared" si="70"/>
        <v>118559.87664999999</v>
      </c>
      <c r="H1586" s="3">
        <f t="shared" si="71"/>
        <v>0.32999999821186066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9390374.5</v>
      </c>
      <c r="D1587" s="2">
        <v>0</v>
      </c>
      <c r="E1587" s="2">
        <v>0</v>
      </c>
      <c r="F1587" s="2">
        <v>0</v>
      </c>
      <c r="G1587" s="3">
        <f t="shared" si="70"/>
        <v>56342.247000000003</v>
      </c>
      <c r="H1587" s="3">
        <f t="shared" si="71"/>
        <v>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283981.96999999997</v>
      </c>
      <c r="D1588" s="2">
        <v>0</v>
      </c>
      <c r="E1588" s="2">
        <v>0</v>
      </c>
      <c r="F1588" s="2">
        <v>0</v>
      </c>
      <c r="G1588" s="3">
        <f t="shared" si="70"/>
        <v>1987.8737899999999</v>
      </c>
      <c r="H1588" s="3">
        <f t="shared" si="71"/>
        <v>3.0000000027939677E-2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3493870.18</v>
      </c>
      <c r="D1589" s="2">
        <v>0</v>
      </c>
      <c r="E1589" s="2">
        <v>0</v>
      </c>
      <c r="F1589" s="2">
        <v>0</v>
      </c>
      <c r="G1589" s="3">
        <f t="shared" si="70"/>
        <v>27950.961440000003</v>
      </c>
      <c r="H1589" s="3">
        <f t="shared" si="71"/>
        <v>0.18000000016763806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70815.81</v>
      </c>
      <c r="D1590" s="2">
        <v>0</v>
      </c>
      <c r="E1590" s="2">
        <v>0</v>
      </c>
      <c r="F1590" s="2">
        <v>0</v>
      </c>
      <c r="G1590" s="3">
        <f>B1590/1000*C1590</f>
        <v>637.34228999999993</v>
      </c>
      <c r="H1590" s="3">
        <f>ABS(C1590-ROUND(C1590,0))</f>
        <v>0.19000000000232831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1794057.15</v>
      </c>
      <c r="D1591" s="2">
        <v>0</v>
      </c>
      <c r="E1591" s="2">
        <v>0</v>
      </c>
      <c r="F1591" s="2">
        <v>0</v>
      </c>
      <c r="G1591" s="3">
        <f t="shared" si="70"/>
        <v>17940.571499999998</v>
      </c>
      <c r="H1591" s="3">
        <f t="shared" si="71"/>
        <v>0.14999999990686774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4138772.23</v>
      </c>
      <c r="D1592" s="2">
        <v>0</v>
      </c>
      <c r="E1592" s="2">
        <v>0</v>
      </c>
      <c r="F1592" s="2">
        <v>0</v>
      </c>
      <c r="G1592" s="3">
        <f t="shared" si="70"/>
        <v>45526.494529999996</v>
      </c>
      <c r="H1592" s="3">
        <f t="shared" si="71"/>
        <v>0.22999999998137355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16512.38</v>
      </c>
      <c r="D1593" s="2">
        <v>0</v>
      </c>
      <c r="E1593" s="2">
        <v>0</v>
      </c>
      <c r="F1593" s="2">
        <v>0</v>
      </c>
      <c r="G1593" s="3">
        <f t="shared" si="70"/>
        <v>198.14856</v>
      </c>
      <c r="H1593" s="3">
        <f t="shared" si="71"/>
        <v>0.38000000000101863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14117066.609999999</v>
      </c>
      <c r="D1594" s="2">
        <v>0</v>
      </c>
      <c r="E1594" s="2">
        <v>0</v>
      </c>
      <c r="F1594" s="2">
        <v>0</v>
      </c>
      <c r="G1594" s="3">
        <f t="shared" si="70"/>
        <v>183521.86592999997</v>
      </c>
      <c r="H1594" s="3">
        <f t="shared" si="71"/>
        <v>0.39000000059604645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14908198.99</v>
      </c>
      <c r="D1595" s="2">
        <v>0</v>
      </c>
      <c r="E1595" s="2">
        <v>0</v>
      </c>
      <c r="F1595" s="2">
        <v>0</v>
      </c>
      <c r="G1595" s="3">
        <f t="shared" si="70"/>
        <v>208714.78586</v>
      </c>
      <c r="H1595" s="3">
        <f t="shared" si="71"/>
        <v>9.9999997764825821E-3</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14908198.99</v>
      </c>
      <c r="D1599" s="2">
        <v>0</v>
      </c>
      <c r="E1599" s="2">
        <v>0</v>
      </c>
      <c r="F1599" s="2">
        <v>0</v>
      </c>
      <c r="G1599" s="3">
        <f t="shared" si="70"/>
        <v>268347.58181999996</v>
      </c>
      <c r="H1599" s="3">
        <f t="shared" si="71"/>
        <v>9.9999997764825821E-3</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6294545.5199999996</v>
      </c>
      <c r="D1601" s="2">
        <v>0</v>
      </c>
      <c r="E1601" s="2">
        <v>0</v>
      </c>
      <c r="F1601" s="2">
        <v>0</v>
      </c>
      <c r="G1601" s="3">
        <f>B1601/1000*C1601</f>
        <v>125890.91039999999</v>
      </c>
      <c r="H1601" s="3">
        <f>ABS(C1601-ROUND(C1601,0))</f>
        <v>0.48000000044703484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70371251.530000001</v>
      </c>
      <c r="D1602" s="2">
        <v>0</v>
      </c>
      <c r="E1602" s="2">
        <v>0</v>
      </c>
      <c r="F1602" s="2">
        <v>0</v>
      </c>
      <c r="G1602" s="3">
        <f t="shared" si="70"/>
        <v>1477796.2821300002</v>
      </c>
      <c r="H1602" s="3">
        <f t="shared" si="71"/>
        <v>0.4699999988079071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18475.939999999999</v>
      </c>
      <c r="D1603" s="2">
        <v>0</v>
      </c>
      <c r="E1603" s="2">
        <v>0</v>
      </c>
      <c r="F1603" s="2">
        <v>0</v>
      </c>
      <c r="G1603" s="3">
        <f t="shared" si="70"/>
        <v>406.47067999999996</v>
      </c>
      <c r="H1603" s="3">
        <f t="shared" si="71"/>
        <v>6.0000000001309672E-2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43165800.800000004</v>
      </c>
      <c r="D1604" s="2">
        <v>0</v>
      </c>
      <c r="E1604" s="2">
        <v>0</v>
      </c>
      <c r="F1604" s="2">
        <v>0</v>
      </c>
      <c r="G1604" s="3">
        <f t="shared" si="70"/>
        <v>992813.41840000008</v>
      </c>
      <c r="H1604" s="3">
        <f t="shared" si="71"/>
        <v>0.19999999552965164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23411469.239999998</v>
      </c>
      <c r="D1605" s="2">
        <v>0</v>
      </c>
      <c r="E1605" s="2">
        <v>0</v>
      </c>
      <c r="F1605" s="2">
        <v>0</v>
      </c>
      <c r="G1605" s="3">
        <f t="shared" si="70"/>
        <v>561875.26176000002</v>
      </c>
      <c r="H1605" s="3">
        <f t="shared" si="71"/>
        <v>0.23999999836087227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9894377.4100000001</v>
      </c>
      <c r="D1606" s="2">
        <v>0</v>
      </c>
      <c r="E1606" s="2">
        <v>0</v>
      </c>
      <c r="F1606" s="2">
        <v>0</v>
      </c>
      <c r="G1606" s="3">
        <f t="shared" si="70"/>
        <v>247359.43525000001</v>
      </c>
      <c r="H1606" s="3">
        <f t="shared" si="71"/>
        <v>0.41000000014901161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284931.02</v>
      </c>
      <c r="D1607" s="2">
        <v>0</v>
      </c>
      <c r="E1607" s="2">
        <v>0</v>
      </c>
      <c r="F1607" s="2">
        <v>0</v>
      </c>
      <c r="G1607" s="3">
        <f t="shared" si="70"/>
        <v>7408.2065199999997</v>
      </c>
      <c r="H1607" s="3">
        <f t="shared" si="71"/>
        <v>2.0000000018626451E-2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3486035.51</v>
      </c>
      <c r="D1608" s="2">
        <v>0</v>
      </c>
      <c r="E1608" s="2">
        <v>0</v>
      </c>
      <c r="F1608" s="2">
        <v>0</v>
      </c>
      <c r="G1608" s="3">
        <f t="shared" si="70"/>
        <v>94122.958769999997</v>
      </c>
      <c r="H1608" s="3">
        <f t="shared" si="71"/>
        <v>0.49000000022351742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70815.710000000006</v>
      </c>
      <c r="D1609" s="2">
        <v>0</v>
      </c>
      <c r="E1609" s="2">
        <v>0</v>
      </c>
      <c r="F1609" s="2">
        <v>0</v>
      </c>
      <c r="G1609" s="3">
        <f>B1609/1000*C1609</f>
        <v>1982.8398800000002</v>
      </c>
      <c r="H1609" s="3">
        <f>ABS(C1609-ROUND(C1609,0))</f>
        <v>0.28999999999359716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1755554.08</v>
      </c>
      <c r="D1610" s="2">
        <v>0</v>
      </c>
      <c r="E1610" s="2">
        <v>0</v>
      </c>
      <c r="F1610" s="2">
        <v>0</v>
      </c>
      <c r="G1610" s="3">
        <f t="shared" si="70"/>
        <v>50911.068320000006</v>
      </c>
      <c r="H1610" s="3">
        <f t="shared" si="71"/>
        <v>8.0000000074505806E-2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4142737.06</v>
      </c>
      <c r="D1611" s="2">
        <v>0</v>
      </c>
      <c r="E1611" s="2">
        <v>0</v>
      </c>
      <c r="F1611" s="2">
        <v>0</v>
      </c>
      <c r="G1611" s="3">
        <f t="shared" si="70"/>
        <v>124282.1118</v>
      </c>
      <c r="H1611" s="3">
        <f t="shared" si="71"/>
        <v>6.0000000055879354E-2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119880.77</v>
      </c>
      <c r="D1612" s="2">
        <v>0</v>
      </c>
      <c r="E1612" s="2">
        <v>0</v>
      </c>
      <c r="F1612" s="2">
        <v>0</v>
      </c>
      <c r="G1612" s="3">
        <f t="shared" si="70"/>
        <v>3716.3038700000002</v>
      </c>
      <c r="H1612" s="3">
        <f t="shared" si="71"/>
        <v>0.22999999999592546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14183272.41</v>
      </c>
      <c r="D1613" s="2">
        <v>0</v>
      </c>
      <c r="E1613" s="2">
        <v>0</v>
      </c>
      <c r="F1613" s="2">
        <v>0</v>
      </c>
      <c r="G1613" s="3">
        <f t="shared" si="70"/>
        <v>453864.71711999999</v>
      </c>
      <c r="H1613" s="3">
        <f t="shared" si="71"/>
        <v>0.41000000014901161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8876682.7699999996</v>
      </c>
      <c r="D1614" s="2">
        <v>0</v>
      </c>
      <c r="E1614" s="2">
        <v>0</v>
      </c>
      <c r="F1614" s="2">
        <v>0</v>
      </c>
      <c r="G1614" s="3">
        <f t="shared" si="70"/>
        <v>292930.53141</v>
      </c>
      <c r="H1614" s="3">
        <f t="shared" si="71"/>
        <v>0.23000000044703484</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8876682.7699999996</v>
      </c>
      <c r="D1618" s="2">
        <v>0</v>
      </c>
      <c r="E1618" s="2">
        <v>0</v>
      </c>
      <c r="F1618" s="2">
        <v>0</v>
      </c>
      <c r="G1618" s="3">
        <f t="shared" si="70"/>
        <v>328437.26248999999</v>
      </c>
      <c r="H1618" s="3">
        <f t="shared" si="71"/>
        <v>0.23000000044703484</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4127019.61</v>
      </c>
      <c r="D1620" s="2">
        <v>0</v>
      </c>
      <c r="E1620" s="2">
        <v>0</v>
      </c>
      <c r="F1620" s="2">
        <v>0</v>
      </c>
      <c r="G1620" s="3">
        <f>B1620/1000*C1620</f>
        <v>160953.76478999999</v>
      </c>
      <c r="H1620" s="3">
        <f>ABS(C1620-ROUND(C1620,0))</f>
        <v>0.39000000013038516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18540819.469999999</v>
      </c>
      <c r="D1621" s="2">
        <v>0</v>
      </c>
      <c r="E1621" s="2">
        <v>0</v>
      </c>
      <c r="F1621" s="2">
        <v>0</v>
      </c>
      <c r="G1621" s="3">
        <f t="shared" si="70"/>
        <v>741632.77879999997</v>
      </c>
      <c r="H1621" s="3">
        <f t="shared" si="71"/>
        <v>0.4699999988079071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59715.88</v>
      </c>
      <c r="D1622" s="2">
        <v>0</v>
      </c>
      <c r="E1622" s="2">
        <v>0</v>
      </c>
      <c r="F1622" s="2">
        <v>0</v>
      </c>
      <c r="G1622" s="3">
        <f t="shared" si="70"/>
        <v>2448.3510799999999</v>
      </c>
      <c r="H1622" s="3">
        <f t="shared" si="71"/>
        <v>0.12000000000261934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59715.88</v>
      </c>
      <c r="D1628" s="2">
        <v>0</v>
      </c>
      <c r="E1628" s="2">
        <v>0</v>
      </c>
      <c r="F1628" s="2">
        <v>0</v>
      </c>
      <c r="G1628" s="3">
        <f t="shared" si="70"/>
        <v>2806.6463599999997</v>
      </c>
      <c r="H1628" s="3">
        <f t="shared" si="71"/>
        <v>0.12000000000261934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59715.88</v>
      </c>
      <c r="D1634" s="2">
        <v>0</v>
      </c>
      <c r="E1634" s="2">
        <v>0</v>
      </c>
      <c r="F1634" s="2">
        <v>0</v>
      </c>
      <c r="G1634" s="3">
        <f t="shared" si="70"/>
        <v>3164.9416399999996</v>
      </c>
      <c r="H1634" s="3">
        <f t="shared" si="71"/>
        <v>0.12000000000261934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55342.98</v>
      </c>
      <c r="D1635" s="2">
        <v>0</v>
      </c>
      <c r="E1635" s="2">
        <v>0</v>
      </c>
      <c r="F1635" s="2">
        <v>0</v>
      </c>
      <c r="G1635" s="3">
        <f t="shared" si="70"/>
        <v>2988.5209199999999</v>
      </c>
      <c r="H1635" s="3">
        <f t="shared" si="71"/>
        <v>1.9999999996798579E-2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2228.41</v>
      </c>
      <c r="D1637" s="2">
        <v>0</v>
      </c>
      <c r="E1637" s="2">
        <v>0</v>
      </c>
      <c r="F1637" s="2">
        <v>0</v>
      </c>
      <c r="G1637" s="3">
        <f t="shared" si="70"/>
        <v>124.79096</v>
      </c>
      <c r="H1637" s="3">
        <f t="shared" si="71"/>
        <v>0.40999999999985448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2144.4899999999998</v>
      </c>
      <c r="D1638" s="2">
        <v>0</v>
      </c>
      <c r="E1638" s="2">
        <v>0</v>
      </c>
      <c r="F1638" s="2">
        <v>0</v>
      </c>
      <c r="G1638" s="3">
        <f t="shared" si="70"/>
        <v>122.23593</v>
      </c>
      <c r="H1638" s="3">
        <f t="shared" si="71"/>
        <v>0.48999999999978172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18481103.59</v>
      </c>
      <c r="D1681" s="2">
        <v>0</v>
      </c>
      <c r="E1681" s="2">
        <v>0</v>
      </c>
      <c r="F1681" s="2">
        <v>0</v>
      </c>
      <c r="G1681" s="3">
        <f t="shared" si="70"/>
        <v>1848110.3590000002</v>
      </c>
      <c r="H1681" s="3">
        <f t="shared" si="71"/>
        <v>0.41000000014901161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2967847.7</v>
      </c>
      <c r="D1683" s="2">
        <v>0</v>
      </c>
      <c r="E1683" s="2">
        <v>0</v>
      </c>
      <c r="F1683" s="2">
        <v>0</v>
      </c>
      <c r="G1683" s="3">
        <f t="shared" si="70"/>
        <v>302720.46539999999</v>
      </c>
      <c r="H1683" s="3">
        <f t="shared" si="71"/>
        <v>0.29999999981373549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662154.18999999994</v>
      </c>
      <c r="D1684" s="2">
        <v>0</v>
      </c>
      <c r="E1684" s="2">
        <v>0</v>
      </c>
      <c r="F1684" s="2">
        <v>0</v>
      </c>
      <c r="G1684" s="3">
        <f t="shared" si="70"/>
        <v>68201.881569999998</v>
      </c>
      <c r="H1684" s="3">
        <f t="shared" si="71"/>
        <v>0.18999999994412065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12677045.57</v>
      </c>
      <c r="D1685" s="2">
        <v>0</v>
      </c>
      <c r="E1685" s="2">
        <v>0</v>
      </c>
      <c r="F1685" s="2">
        <v>0</v>
      </c>
      <c r="G1685" s="3">
        <f>B1685/1000*C1685</f>
        <v>1318412.7392799999</v>
      </c>
      <c r="H1685" s="3">
        <f>ABS(C1685-ROUND(C1685,0))</f>
        <v>0.42999999970197678</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2174056.13</v>
      </c>
      <c r="D1686" s="14">
        <v>0</v>
      </c>
      <c r="E1686" s="14">
        <v>0</v>
      </c>
      <c r="F1686" s="14">
        <v>0</v>
      </c>
      <c r="G1686" s="15">
        <f t="shared" si="70"/>
        <v>228275.89364999998</v>
      </c>
      <c r="H1686" s="15">
        <f t="shared" si="71"/>
        <v>0.12999999988824129</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5" t="s">
        <v>1970</v>
      </c>
      <c r="B2" s="366"/>
      <c r="C2" s="366"/>
      <c r="D2" s="366"/>
      <c r="E2" s="366"/>
      <c r="F2" s="366"/>
      <c r="G2" s="366"/>
      <c r="H2" s="366"/>
      <c r="I2" s="36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7" t="s">
        <v>1972</v>
      </c>
      <c r="B4" s="368"/>
      <c r="C4" s="368"/>
      <c r="D4" s="368"/>
      <c r="E4" s="368"/>
      <c r="F4" s="368"/>
      <c r="G4" s="368"/>
      <c r="H4" s="368"/>
      <c r="I4" s="36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37210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5" t="s">
        <v>1976</v>
      </c>
      <c r="F7" s="369" t="s">
        <v>1977</v>
      </c>
      <c r="G7" s="37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5"/>
      <c r="F8" s="349" t="s">
        <v>1980</v>
      </c>
      <c r="G8" s="35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5"/>
      <c r="F9" s="363" t="s">
        <v>1981</v>
      </c>
      <c r="G9" s="364"/>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35"/>
      <c r="F10" s="349" t="s">
        <v>1982</v>
      </c>
      <c r="G10" s="35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35"/>
      <c r="F11" s="361" t="s">
        <v>1983</v>
      </c>
      <c r="G11" s="362"/>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35"/>
      <c r="F12" s="359" t="s">
        <v>1984</v>
      </c>
      <c r="G12" s="36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5"/>
      <c r="F13" s="332" t="s">
        <v>1988</v>
      </c>
      <c r="G13" s="333"/>
      <c r="H13" s="33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6" t="s">
        <v>8</v>
      </c>
      <c r="C16" s="348"/>
      <c r="D16" s="348"/>
      <c r="E16" s="348"/>
      <c r="F16" s="338"/>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39" t="str">
        <f>'PR-RAS'!B6</f>
        <v>PRIHODI POSLOVANJA (šifre 61+62+63+64+65+66+67+68)</v>
      </c>
      <c r="C17" s="340"/>
      <c r="D17" s="340"/>
      <c r="E17" s="340"/>
      <c r="F17" s="341"/>
      <c r="G17" s="28" t="str">
        <f>'PR-RAS'!C6</f>
        <v>6</v>
      </c>
      <c r="H17" s="275">
        <f>'PR-RAS'!D6</f>
        <v>44427911.070000008</v>
      </c>
      <c r="I17" s="275">
        <f>'PR-RAS'!E6</f>
        <v>50711134.82</v>
      </c>
      <c r="J17" s="5"/>
      <c r="K17" s="5"/>
      <c r="L17" s="5"/>
      <c r="M17" s="5"/>
      <c r="N17" s="5"/>
      <c r="O17" s="5"/>
      <c r="P17" s="5"/>
      <c r="Q17" s="5"/>
      <c r="R17" s="5"/>
      <c r="S17" s="5"/>
      <c r="T17" s="5"/>
      <c r="U17" s="5"/>
      <c r="V17" s="5"/>
      <c r="W17" s="5"/>
    </row>
    <row r="18" spans="1:23" ht="12.75" customHeight="1" x14ac:dyDescent="0.2">
      <c r="A18" s="357"/>
      <c r="B18" s="342" t="str">
        <f>'PR-RAS'!B152</f>
        <v xml:space="preserve">RASHODI POSLOVANJA (šifre 31+32+34+35+36+37+38) </v>
      </c>
      <c r="C18" s="343"/>
      <c r="D18" s="343"/>
      <c r="E18" s="343"/>
      <c r="F18" s="344"/>
      <c r="G18" s="29" t="str">
        <f>'PR-RAS'!C152</f>
        <v>3</v>
      </c>
      <c r="H18" s="275">
        <f>'PR-RAS'!D152</f>
        <v>39440745.339999996</v>
      </c>
      <c r="I18" s="275">
        <f>'PR-RAS'!E152</f>
        <v>45567834.889999993</v>
      </c>
      <c r="J18" s="5"/>
      <c r="K18" s="5"/>
      <c r="L18" s="5"/>
      <c r="M18" s="5"/>
      <c r="N18" s="5"/>
      <c r="O18" s="5"/>
      <c r="P18" s="5"/>
      <c r="Q18" s="5"/>
      <c r="R18" s="5"/>
      <c r="S18" s="5"/>
      <c r="T18" s="5"/>
      <c r="U18" s="5"/>
      <c r="V18" s="5"/>
      <c r="W18" s="5"/>
    </row>
    <row r="19" spans="1:23" ht="12.75" customHeight="1" x14ac:dyDescent="0.2">
      <c r="A19" s="357"/>
      <c r="B19" s="342" t="str">
        <f>'PR-RAS'!B649</f>
        <v>Višak prihoda i primitaka raspoloživ u sljedećem razdoblju (šifre X005 + '9221-9222' - Y005 - '9222-9221')</v>
      </c>
      <c r="C19" s="343"/>
      <c r="D19" s="343"/>
      <c r="E19" s="343"/>
      <c r="F19" s="34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45" t="str">
        <f>'PR-RAS'!B650</f>
        <v>Manjak prihoda i primitaka za pokriće u sljedećem razdoblju (šifre Y005 + '9222-9221' - X005 - '9221-9222' )</v>
      </c>
      <c r="C20" s="346"/>
      <c r="D20" s="346"/>
      <c r="E20" s="346"/>
      <c r="F20" s="347"/>
      <c r="G20" s="30" t="str">
        <f>'PR-RAS'!C650</f>
        <v>Y006</v>
      </c>
      <c r="H20" s="275">
        <f>'PR-RAS'!D650</f>
        <v>1212981.3399999877</v>
      </c>
      <c r="I20" s="275">
        <f>'PR-RAS'!E650</f>
        <v>1698729.1199999759</v>
      </c>
      <c r="J20" s="5"/>
      <c r="K20" s="5"/>
      <c r="L20" s="5"/>
      <c r="M20" s="5"/>
      <c r="N20" s="5"/>
      <c r="O20" s="5"/>
      <c r="P20" s="5"/>
      <c r="Q20" s="5"/>
      <c r="R20" s="5"/>
      <c r="S20" s="5"/>
      <c r="T20" s="5"/>
      <c r="U20" s="5"/>
      <c r="V20" s="5"/>
      <c r="W20" s="5"/>
    </row>
    <row r="21" spans="1:23" ht="29.25" customHeight="1" x14ac:dyDescent="0.2">
      <c r="A21" s="200" t="s">
        <v>1989</v>
      </c>
      <c r="B21" s="336" t="s">
        <v>8</v>
      </c>
      <c r="C21" s="337"/>
      <c r="D21" s="337"/>
      <c r="E21" s="337"/>
      <c r="F21" s="338"/>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39" t="str">
        <f>BILANCA!B7</f>
        <v>Nefinancijska imovina (šifre 01+02+03+04+05+06)</v>
      </c>
      <c r="C22" s="340"/>
      <c r="D22" s="340"/>
      <c r="E22" s="340"/>
      <c r="F22" s="341"/>
      <c r="G22" s="126" t="str">
        <f>BILANCA!C7</f>
        <v>B002</v>
      </c>
      <c r="H22" s="275">
        <f>BILANCA!D7</f>
        <v>281603150.89000005</v>
      </c>
      <c r="I22" s="275">
        <f>BILANCA!E7</f>
        <v>293088366.13</v>
      </c>
      <c r="J22" s="5"/>
      <c r="K22" s="5"/>
      <c r="L22" s="5"/>
      <c r="M22" s="5"/>
      <c r="N22" s="5"/>
      <c r="O22" s="5"/>
      <c r="P22" s="5"/>
      <c r="Q22" s="5"/>
      <c r="R22" s="5"/>
      <c r="S22" s="5"/>
      <c r="T22" s="5"/>
      <c r="U22" s="5"/>
      <c r="V22" s="5"/>
      <c r="W22" s="5"/>
    </row>
    <row r="23" spans="1:23" ht="12.75" customHeight="1" x14ac:dyDescent="0.2">
      <c r="A23" s="357"/>
      <c r="B23" s="342" t="str">
        <f>BILANCA!B69</f>
        <v>Financijska imovina (šifre 11+12+13+14+15+16+17+19)</v>
      </c>
      <c r="C23" s="343"/>
      <c r="D23" s="343"/>
      <c r="E23" s="343"/>
      <c r="F23" s="344"/>
      <c r="G23" s="127" t="str">
        <f>BILANCA!C69</f>
        <v>1</v>
      </c>
      <c r="H23" s="275">
        <f>BILANCA!D69</f>
        <v>41060142.149999999</v>
      </c>
      <c r="I23" s="275">
        <f>BILANCA!E69</f>
        <v>43995803.859999999</v>
      </c>
      <c r="J23" s="5"/>
      <c r="K23" s="5"/>
      <c r="L23" s="5"/>
      <c r="M23" s="5"/>
      <c r="N23" s="5"/>
      <c r="O23" s="5"/>
      <c r="P23" s="5"/>
      <c r="Q23" s="5"/>
      <c r="R23" s="5"/>
      <c r="S23" s="5"/>
      <c r="T23" s="5"/>
      <c r="U23" s="5"/>
      <c r="V23" s="5"/>
      <c r="W23" s="5"/>
    </row>
    <row r="24" spans="1:23" ht="12.75" customHeight="1" x14ac:dyDescent="0.2">
      <c r="A24" s="357"/>
      <c r="B24" s="342" t="str">
        <f>BILANCA!B177</f>
        <v xml:space="preserve">Obveze (šifre 23+24+25+26+27+29) </v>
      </c>
      <c r="C24" s="343"/>
      <c r="D24" s="343"/>
      <c r="E24" s="343"/>
      <c r="F24" s="344"/>
      <c r="G24" s="127" t="str">
        <f>BILANCA!C177</f>
        <v>2</v>
      </c>
      <c r="H24" s="275">
        <f>BILANCA!D177</f>
        <v>10693063.41</v>
      </c>
      <c r="I24" s="275">
        <f>BILANCA!E177</f>
        <v>18559895.640000001</v>
      </c>
      <c r="J24" s="5"/>
      <c r="K24" s="5"/>
      <c r="L24" s="5"/>
      <c r="M24" s="5"/>
      <c r="N24" s="5"/>
      <c r="O24" s="5"/>
      <c r="P24" s="5"/>
      <c r="Q24" s="5"/>
      <c r="R24" s="5"/>
      <c r="S24" s="5"/>
      <c r="T24" s="5"/>
      <c r="U24" s="5"/>
      <c r="V24" s="5"/>
      <c r="W24" s="5"/>
    </row>
    <row r="25" spans="1:23" ht="12.75" customHeight="1" x14ac:dyDescent="0.2">
      <c r="A25" s="358"/>
      <c r="B25" s="345" t="str">
        <f>BILANCA!B251</f>
        <v>Vlastiti izvori (šifre 91 + 922 - 93 + 96 + 97)</v>
      </c>
      <c r="C25" s="346"/>
      <c r="D25" s="346"/>
      <c r="E25" s="346"/>
      <c r="F25" s="347"/>
      <c r="G25" s="128" t="str">
        <f>BILANCA!C251</f>
        <v>9</v>
      </c>
      <c r="H25" s="275">
        <f>BILANCA!D251</f>
        <v>311970229.63</v>
      </c>
      <c r="I25" s="275">
        <f>BILANCA!E251</f>
        <v>318524274.34999996</v>
      </c>
      <c r="J25" s="5"/>
      <c r="K25" s="5"/>
      <c r="L25" s="5"/>
      <c r="M25" s="5"/>
      <c r="N25" s="5"/>
      <c r="O25" s="5"/>
      <c r="P25" s="5"/>
      <c r="Q25" s="5"/>
      <c r="R25" s="5"/>
      <c r="S25" s="5"/>
      <c r="T25" s="5"/>
      <c r="U25" s="5"/>
      <c r="V25" s="5"/>
      <c r="W25" s="5"/>
    </row>
    <row r="26" spans="1:23" ht="48" x14ac:dyDescent="0.2">
      <c r="A26" s="200" t="s">
        <v>1989</v>
      </c>
      <c r="B26" s="336" t="s">
        <v>8</v>
      </c>
      <c r="C26" s="337"/>
      <c r="D26" s="337"/>
      <c r="E26" s="337"/>
      <c r="F26" s="338"/>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39" t="str">
        <f>'RAS-funkcijski'!B5</f>
        <v>Opće javne usluge (šifre 011+012+013+014 do 018)</v>
      </c>
      <c r="C27" s="340"/>
      <c r="D27" s="340"/>
      <c r="E27" s="340"/>
      <c r="F27" s="341"/>
      <c r="G27" s="126" t="str">
        <f>'RAS-funkcijski'!C5</f>
        <v>01</v>
      </c>
      <c r="H27" s="275">
        <f>'RAS-funkcijski'!D5</f>
        <v>4864698.09</v>
      </c>
      <c r="I27" s="275">
        <f>'RAS-funkcijski'!E5</f>
        <v>3284688.69</v>
      </c>
      <c r="J27" s="5"/>
      <c r="K27" s="5"/>
      <c r="L27" s="5"/>
      <c r="M27" s="5"/>
      <c r="N27" s="5"/>
      <c r="O27" s="5"/>
      <c r="P27" s="5"/>
      <c r="Q27" s="5"/>
      <c r="R27" s="5"/>
      <c r="S27" s="5"/>
      <c r="T27" s="5"/>
      <c r="U27" s="5"/>
      <c r="V27" s="5"/>
      <c r="W27" s="5"/>
    </row>
    <row r="28" spans="1:23" ht="12.75" customHeight="1" x14ac:dyDescent="0.2">
      <c r="A28" s="357"/>
      <c r="B28" s="342" t="str">
        <f>'RAS-funkcijski'!B35</f>
        <v>Ekonomski poslovi (šifre 041+042+043+044+045+046+047+048+049)</v>
      </c>
      <c r="C28" s="343"/>
      <c r="D28" s="343"/>
      <c r="E28" s="343"/>
      <c r="F28" s="344"/>
      <c r="G28" s="127" t="str">
        <f>'RAS-funkcijski'!C35</f>
        <v>04</v>
      </c>
      <c r="H28" s="275">
        <f>'RAS-funkcijski'!D35</f>
        <v>7192514.7300000004</v>
      </c>
      <c r="I28" s="275">
        <f>'RAS-funkcijski'!E35</f>
        <v>7459969.3899999997</v>
      </c>
      <c r="J28" s="5"/>
      <c r="K28" s="5"/>
      <c r="L28" s="5"/>
      <c r="M28" s="5"/>
      <c r="N28" s="5"/>
      <c r="O28" s="5"/>
      <c r="P28" s="5"/>
      <c r="Q28" s="5"/>
      <c r="R28" s="5"/>
      <c r="S28" s="5"/>
      <c r="T28" s="5"/>
      <c r="U28" s="5"/>
      <c r="V28" s="5"/>
      <c r="W28" s="5"/>
    </row>
    <row r="29" spans="1:23" ht="12.75" customHeight="1" x14ac:dyDescent="0.2">
      <c r="A29" s="357"/>
      <c r="B29" s="342" t="str">
        <f>'RAS-funkcijski'!B88</f>
        <v>Rashodi vezani za stanovanje i kom. pogodnosti koji nisu drugdje svrstani</v>
      </c>
      <c r="C29" s="343"/>
      <c r="D29" s="343"/>
      <c r="E29" s="343"/>
      <c r="F29" s="34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42" t="str">
        <f>'RAS-funkcijski'!B114</f>
        <v>Obrazovanje (šifre 091+092+093+094+095+096+097+098)</v>
      </c>
      <c r="C30" s="343"/>
      <c r="D30" s="343"/>
      <c r="E30" s="343"/>
      <c r="F30" s="344"/>
      <c r="G30" s="127" t="str">
        <f>'RAS-funkcijski'!C114</f>
        <v>09</v>
      </c>
      <c r="H30" s="275">
        <f>'RAS-funkcijski'!D114</f>
        <v>19781926.490000002</v>
      </c>
      <c r="I30" s="275">
        <f>'RAS-funkcijski'!E114</f>
        <v>26380693.030000001</v>
      </c>
      <c r="J30" s="5"/>
      <c r="K30" s="5"/>
      <c r="L30" s="5"/>
      <c r="M30" s="5"/>
      <c r="N30" s="5"/>
      <c r="O30" s="5"/>
      <c r="P30" s="5"/>
      <c r="Q30" s="5"/>
      <c r="R30" s="5"/>
      <c r="S30" s="5"/>
      <c r="T30" s="5"/>
      <c r="U30" s="5"/>
      <c r="V30" s="5"/>
      <c r="W30" s="5"/>
    </row>
    <row r="31" spans="1:23" ht="12.75" customHeight="1" x14ac:dyDescent="0.2">
      <c r="A31" s="358"/>
      <c r="B31" s="345" t="str">
        <f>'RAS-funkcijski'!B141</f>
        <v>Kontrolni zbroj (šifre 01+02+03+04+05+06+07+08+09+10)</v>
      </c>
      <c r="C31" s="346"/>
      <c r="D31" s="346"/>
      <c r="E31" s="346"/>
      <c r="F31" s="347"/>
      <c r="G31" s="128" t="str">
        <f>'RAS-funkcijski'!C141</f>
        <v>R1</v>
      </c>
      <c r="H31" s="275">
        <f>'RAS-funkcijski'!D141</f>
        <v>45624380.979999997</v>
      </c>
      <c r="I31" s="275">
        <f>'RAS-funkcijski'!E141</f>
        <v>59786971.219999999</v>
      </c>
      <c r="J31" s="5"/>
      <c r="K31" s="5"/>
      <c r="L31" s="5"/>
      <c r="M31" s="5"/>
      <c r="N31" s="5"/>
      <c r="O31" s="5"/>
      <c r="P31" s="5"/>
      <c r="Q31" s="5"/>
      <c r="R31" s="5"/>
      <c r="S31" s="5"/>
      <c r="T31" s="5"/>
      <c r="U31" s="5"/>
      <c r="V31" s="5"/>
      <c r="W31" s="5"/>
    </row>
    <row r="32" spans="1:23" ht="29.25" customHeight="1" x14ac:dyDescent="0.2">
      <c r="A32" s="200" t="s">
        <v>1989</v>
      </c>
      <c r="B32" s="336" t="s">
        <v>8</v>
      </c>
      <c r="C32" s="337"/>
      <c r="D32" s="337"/>
      <c r="E32" s="337"/>
      <c r="F32" s="338"/>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53" t="str">
        <f>'P-VRIO'!B5</f>
        <v>Promjene u vrijednosti i obujmu imovine (šifre 91511+91512)</v>
      </c>
      <c r="C33" s="340"/>
      <c r="D33" s="340"/>
      <c r="E33" s="340"/>
      <c r="F33" s="341"/>
      <c r="G33" s="126" t="str">
        <f>'P-VRIO'!C5</f>
        <v>9151</v>
      </c>
      <c r="H33" s="275">
        <f>'P-VRIO'!D5</f>
        <v>30631.09</v>
      </c>
      <c r="I33" s="275">
        <f>'P-VRIO'!E5</f>
        <v>2916034.98</v>
      </c>
      <c r="J33" s="5"/>
      <c r="K33" s="5"/>
      <c r="L33" s="5"/>
      <c r="M33" s="5"/>
      <c r="N33" s="5"/>
      <c r="O33" s="5"/>
      <c r="P33" s="5"/>
      <c r="Q33" s="5"/>
      <c r="R33" s="5"/>
      <c r="S33" s="5"/>
      <c r="T33" s="5"/>
      <c r="U33" s="5"/>
      <c r="V33" s="5"/>
      <c r="W33" s="5"/>
    </row>
    <row r="34" spans="1:23" ht="12.75" customHeight="1" x14ac:dyDescent="0.2">
      <c r="A34" s="357"/>
      <c r="B34" s="354" t="str">
        <f>'P-VRIO'!B22</f>
        <v>Promjene u obujmu imovine (šifre P016+P023)</v>
      </c>
      <c r="C34" s="343"/>
      <c r="D34" s="343"/>
      <c r="E34" s="343"/>
      <c r="F34" s="344"/>
      <c r="G34" s="127" t="str">
        <f>'P-VRIO'!C22</f>
        <v>91512</v>
      </c>
      <c r="H34" s="275">
        <f>'P-VRIO'!D22</f>
        <v>30631.09</v>
      </c>
      <c r="I34" s="275">
        <f>'P-VRIO'!E22</f>
        <v>87147.18</v>
      </c>
      <c r="J34" s="5"/>
      <c r="K34" s="5"/>
      <c r="L34" s="5"/>
      <c r="M34" s="5"/>
      <c r="N34" s="5"/>
      <c r="O34" s="5"/>
      <c r="P34" s="5"/>
      <c r="Q34" s="5"/>
      <c r="R34" s="5"/>
      <c r="S34" s="5"/>
      <c r="T34" s="5"/>
      <c r="U34" s="5"/>
      <c r="V34" s="5"/>
      <c r="W34" s="5"/>
    </row>
    <row r="35" spans="1:23" ht="12.75" customHeight="1" x14ac:dyDescent="0.2">
      <c r="A35" s="357"/>
      <c r="B35" s="354" t="str">
        <f>'P-VRIO'!B38</f>
        <v>Promjene u vrijednosti i obujmu obveza (šifre 91521+91522)</v>
      </c>
      <c r="C35" s="343"/>
      <c r="D35" s="343"/>
      <c r="E35" s="343"/>
      <c r="F35" s="344"/>
      <c r="G35" s="127" t="str">
        <f>'P-VRIO'!C38</f>
        <v>9152</v>
      </c>
      <c r="H35" s="275">
        <f>'P-VRIO'!D38</f>
        <v>0</v>
      </c>
      <c r="I35" s="275">
        <f>'P-VRIO'!E38</f>
        <v>152</v>
      </c>
      <c r="J35" s="5"/>
      <c r="K35" s="5"/>
      <c r="L35" s="5"/>
      <c r="M35" s="5"/>
      <c r="N35" s="5"/>
      <c r="O35" s="5"/>
      <c r="P35" s="5"/>
      <c r="Q35" s="5"/>
      <c r="R35" s="5"/>
      <c r="S35" s="5"/>
      <c r="T35" s="5"/>
      <c r="U35" s="5"/>
      <c r="V35" s="5"/>
      <c r="W35" s="5"/>
    </row>
    <row r="36" spans="1:23" ht="12.75" customHeight="1" x14ac:dyDescent="0.2">
      <c r="A36" s="358"/>
      <c r="B36" s="355" t="str">
        <f>'P-VRIO'!B44</f>
        <v>Promjene u obujmu obveza (šifre P035 do P038)</v>
      </c>
      <c r="C36" s="346"/>
      <c r="D36" s="346"/>
      <c r="E36" s="346"/>
      <c r="F36" s="347"/>
      <c r="G36" s="128" t="str">
        <f>'P-VRIO'!C44</f>
        <v>91522</v>
      </c>
      <c r="H36" s="275">
        <f>'P-VRIO'!D44</f>
        <v>0</v>
      </c>
      <c r="I36" s="275">
        <f>'P-VRIO'!E44</f>
        <v>152</v>
      </c>
      <c r="J36" s="5"/>
      <c r="K36" s="5"/>
      <c r="L36" s="5"/>
      <c r="M36" s="5"/>
      <c r="N36" s="5"/>
      <c r="O36" s="5"/>
      <c r="P36" s="5"/>
      <c r="Q36" s="5"/>
      <c r="R36" s="5"/>
      <c r="S36" s="5"/>
      <c r="T36" s="5"/>
      <c r="U36" s="5"/>
      <c r="V36" s="5"/>
      <c r="W36" s="5"/>
    </row>
    <row r="37" spans="1:23" ht="36" x14ac:dyDescent="0.2">
      <c r="A37" s="200" t="s">
        <v>1989</v>
      </c>
      <c r="B37" s="336" t="s">
        <v>8</v>
      </c>
      <c r="C37" s="337"/>
      <c r="D37" s="337"/>
      <c r="E37" s="337"/>
      <c r="F37" s="338"/>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39" t="str">
        <f>OBVEZE!B5</f>
        <v>Stanje obveza 1. siječnja (=stanju obveza iz Izvještaja o obvezama na 31. prosinca prethodne godine)</v>
      </c>
      <c r="C38" s="340"/>
      <c r="D38" s="340"/>
      <c r="E38" s="340"/>
      <c r="F38" s="341"/>
      <c r="G38" s="126" t="str">
        <f>OBVEZE!C5</f>
        <v>V001</v>
      </c>
      <c r="H38" s="275">
        <f>OBVEZE!D5</f>
        <v>10665794.119999999</v>
      </c>
      <c r="I38" s="275" t="s">
        <v>1995</v>
      </c>
      <c r="J38" s="5"/>
      <c r="K38" s="5"/>
      <c r="L38" s="5"/>
      <c r="M38" s="5"/>
      <c r="N38" s="5"/>
      <c r="O38" s="5"/>
      <c r="P38" s="5"/>
      <c r="Q38" s="5"/>
      <c r="R38" s="5"/>
      <c r="S38" s="5"/>
      <c r="T38" s="5"/>
      <c r="U38" s="5"/>
      <c r="V38" s="5"/>
      <c r="W38" s="5"/>
    </row>
    <row r="39" spans="1:23" ht="12.75" customHeight="1" x14ac:dyDescent="0.2">
      <c r="A39" s="357"/>
      <c r="B39" s="342" t="str">
        <f>OBVEZE!B44</f>
        <v>Stanje obveza na kraju izvještajnog razdoblja (šifre V001+V002-V004) i (šifre V007+V009)</v>
      </c>
      <c r="C39" s="343"/>
      <c r="D39" s="343"/>
      <c r="E39" s="343"/>
      <c r="F39" s="344"/>
      <c r="G39" s="127" t="str">
        <f>OBVEZE!C44</f>
        <v>V006</v>
      </c>
      <c r="H39" s="275" t="s">
        <v>1995</v>
      </c>
      <c r="I39" s="275">
        <f>OBVEZE!D44</f>
        <v>18540819.469999999</v>
      </c>
      <c r="J39" s="5"/>
      <c r="K39" s="5"/>
      <c r="L39" s="5"/>
      <c r="M39" s="5"/>
      <c r="N39" s="5"/>
      <c r="O39" s="5"/>
      <c r="P39" s="5"/>
      <c r="Q39" s="5"/>
      <c r="R39" s="5"/>
      <c r="S39" s="5"/>
      <c r="T39" s="5"/>
      <c r="U39" s="5"/>
      <c r="V39" s="5"/>
      <c r="W39" s="5"/>
    </row>
    <row r="40" spans="1:23" ht="12.75" customHeight="1" x14ac:dyDescent="0.2">
      <c r="A40" s="357"/>
      <c r="B40" s="342" t="str">
        <f>OBVEZE!B45</f>
        <v>Stanje dospjelih obveza na kraju izvještajnog razdoblja (šifre V008+D23+D24 + 'D dio 25,26' + D27)</v>
      </c>
      <c r="C40" s="343"/>
      <c r="D40" s="343"/>
      <c r="E40" s="343"/>
      <c r="F40" s="344"/>
      <c r="G40" s="127" t="str">
        <f>OBVEZE!C45</f>
        <v>V007</v>
      </c>
      <c r="H40" s="275" t="s">
        <v>1995</v>
      </c>
      <c r="I40" s="275">
        <f>OBVEZE!D45</f>
        <v>59715.88</v>
      </c>
      <c r="J40" s="5"/>
      <c r="K40" s="5"/>
      <c r="L40" s="5"/>
      <c r="M40" s="5"/>
      <c r="N40" s="5"/>
      <c r="O40" s="5"/>
      <c r="P40" s="5"/>
      <c r="Q40" s="5"/>
      <c r="R40" s="5"/>
      <c r="S40" s="5"/>
      <c r="T40" s="5"/>
      <c r="U40" s="5"/>
      <c r="V40" s="5"/>
      <c r="W40" s="5"/>
    </row>
    <row r="41" spans="1:23" ht="12.75" customHeight="1" x14ac:dyDescent="0.2">
      <c r="A41" s="358"/>
      <c r="B41" s="345" t="str">
        <f>OBVEZE!B104</f>
        <v>Stanje nedospjelih obveza na kraju izvještajnog razdoblja (šifre V010 + ND23 + ND24 + 'ND dio 25,26' + ND27)</v>
      </c>
      <c r="C41" s="346"/>
      <c r="D41" s="346"/>
      <c r="E41" s="346"/>
      <c r="F41" s="347"/>
      <c r="G41" s="128" t="str">
        <f>OBVEZE!C104</f>
        <v>V009</v>
      </c>
      <c r="H41" s="276" t="s">
        <v>1995</v>
      </c>
      <c r="I41" s="276">
        <f>OBVEZE!D104</f>
        <v>18481103.59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1996</v>
      </c>
      <c r="F44" s="351"/>
      <c r="G44" s="229"/>
      <c r="H44" s="352" t="s">
        <v>1997</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D641" sqref="D6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5" t="s">
        <v>6</v>
      </c>
      <c r="B2" s="376"/>
      <c r="C2" s="376"/>
      <c r="D2" s="376"/>
      <c r="E2" s="376"/>
      <c r="F2" s="37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1" t="s">
        <v>14</v>
      </c>
      <c r="B5" s="328"/>
      <c r="C5" s="166"/>
      <c r="D5" s="52"/>
      <c r="E5" s="52"/>
      <c r="F5" s="44"/>
    </row>
    <row r="6" spans="1:24" ht="12.75" customHeight="1" x14ac:dyDescent="0.2">
      <c r="A6" s="63">
        <v>6</v>
      </c>
      <c r="B6" s="220" t="s">
        <v>15</v>
      </c>
      <c r="C6" s="247" t="s">
        <v>16</v>
      </c>
      <c r="D6" s="60">
        <f>D7+D43+D49+D82+D106+D125+D134+D140</f>
        <v>44427911.070000008</v>
      </c>
      <c r="E6" s="60">
        <f>E7+E43+E49+E82+E106+E125+E134+E140</f>
        <v>50711134.82</v>
      </c>
      <c r="F6" s="45">
        <f t="shared" ref="F6:F132" si="0">IF(D6&lt;&gt;0,IF(E6/D6&gt;=100,"&gt;&gt;100",E6/D6*100),"-")</f>
        <v>114.14251446596315</v>
      </c>
    </row>
    <row r="7" spans="1:24" ht="12.75" customHeight="1" x14ac:dyDescent="0.2">
      <c r="A7" s="63">
        <v>61</v>
      </c>
      <c r="B7" s="220" t="s">
        <v>17</v>
      </c>
      <c r="C7" s="247" t="s">
        <v>18</v>
      </c>
      <c r="D7" s="60">
        <f>D8+D17+D23+D29+D36+D39</f>
        <v>16182839.530000001</v>
      </c>
      <c r="E7" s="60">
        <f>E8+E17+E23+E29+E36+E39</f>
        <v>18397489.210000001</v>
      </c>
      <c r="F7" s="45">
        <f t="shared" si="0"/>
        <v>113.68517358090617</v>
      </c>
    </row>
    <row r="8" spans="1:24" ht="12.75" customHeight="1" x14ac:dyDescent="0.2">
      <c r="A8" s="63">
        <v>611</v>
      </c>
      <c r="B8" s="220" t="s">
        <v>19</v>
      </c>
      <c r="C8" s="247" t="s">
        <v>20</v>
      </c>
      <c r="D8" s="60">
        <f>SUM(D9:D14)-D15-D16</f>
        <v>15429574.09</v>
      </c>
      <c r="E8" s="60">
        <f>SUM(E9:E14)-E15-E16</f>
        <v>17593633.990000002</v>
      </c>
      <c r="F8" s="45">
        <f t="shared" si="0"/>
        <v>114.02540269340645</v>
      </c>
    </row>
    <row r="9" spans="1:24" ht="12.75" customHeight="1" x14ac:dyDescent="0.2">
      <c r="A9" s="63">
        <v>6111</v>
      </c>
      <c r="B9" s="65" t="s">
        <v>21</v>
      </c>
      <c r="C9" s="247" t="s">
        <v>22</v>
      </c>
      <c r="D9" s="194">
        <v>13089539.449999999</v>
      </c>
      <c r="E9" s="194">
        <v>15594396.58</v>
      </c>
      <c r="F9" s="45">
        <f t="shared" si="0"/>
        <v>119.13632744351446</v>
      </c>
    </row>
    <row r="10" spans="1:24" ht="12.75" customHeight="1" x14ac:dyDescent="0.2">
      <c r="A10" s="63">
        <v>6112</v>
      </c>
      <c r="B10" s="65" t="s">
        <v>23</v>
      </c>
      <c r="C10" s="247" t="s">
        <v>24</v>
      </c>
      <c r="D10" s="194">
        <v>1347021.48</v>
      </c>
      <c r="E10" s="194">
        <v>1427273.45</v>
      </c>
      <c r="F10" s="45">
        <f t="shared" si="0"/>
        <v>105.95773498726983</v>
      </c>
    </row>
    <row r="11" spans="1:24" ht="12.75" customHeight="1" x14ac:dyDescent="0.2">
      <c r="A11" s="63">
        <v>6113</v>
      </c>
      <c r="B11" s="65" t="s">
        <v>25</v>
      </c>
      <c r="C11" s="247" t="s">
        <v>26</v>
      </c>
      <c r="D11" s="194">
        <v>542572.53</v>
      </c>
      <c r="E11" s="194">
        <v>537539.11</v>
      </c>
      <c r="F11" s="45">
        <f t="shared" si="0"/>
        <v>99.072304674178753</v>
      </c>
    </row>
    <row r="12" spans="1:24" ht="12.75" customHeight="1" x14ac:dyDescent="0.2">
      <c r="A12" s="63">
        <v>6114</v>
      </c>
      <c r="B12" s="65" t="s">
        <v>27</v>
      </c>
      <c r="C12" s="247" t="s">
        <v>28</v>
      </c>
      <c r="D12" s="194">
        <v>1331155.75</v>
      </c>
      <c r="E12" s="194">
        <v>1383517.12</v>
      </c>
      <c r="F12" s="45">
        <f t="shared" si="0"/>
        <v>103.93352693702447</v>
      </c>
    </row>
    <row r="13" spans="1:24" ht="12.75" customHeight="1" x14ac:dyDescent="0.2">
      <c r="A13" s="63">
        <v>6115</v>
      </c>
      <c r="B13" s="65" t="s">
        <v>29</v>
      </c>
      <c r="C13" s="247" t="s">
        <v>30</v>
      </c>
      <c r="D13" s="194">
        <v>27153.3</v>
      </c>
      <c r="E13" s="194">
        <v>409842.99</v>
      </c>
      <c r="F13" s="45">
        <f t="shared" si="0"/>
        <v>1509.3671487443517</v>
      </c>
    </row>
    <row r="14" spans="1:24" ht="12.75" customHeight="1" x14ac:dyDescent="0.2">
      <c r="A14" s="63">
        <v>6116</v>
      </c>
      <c r="B14" s="65" t="s">
        <v>31</v>
      </c>
      <c r="C14" s="247" t="s">
        <v>32</v>
      </c>
      <c r="D14" s="194">
        <v>0</v>
      </c>
      <c r="E14" s="194">
        <v>11348.62</v>
      </c>
      <c r="F14" s="45" t="str">
        <f t="shared" si="0"/>
        <v>-</v>
      </c>
    </row>
    <row r="15" spans="1:24" ht="12.75" customHeight="1" x14ac:dyDescent="0.2">
      <c r="A15" s="63">
        <v>6117</v>
      </c>
      <c r="B15" s="220" t="s">
        <v>33</v>
      </c>
      <c r="C15" s="247" t="s">
        <v>34</v>
      </c>
      <c r="D15" s="194">
        <v>907868.42</v>
      </c>
      <c r="E15" s="194">
        <v>1770283.88</v>
      </c>
      <c r="F15" s="45">
        <f t="shared" si="0"/>
        <v>194.99344189106168</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748717.39</v>
      </c>
      <c r="E23" s="60">
        <f t="shared" si="2"/>
        <v>797578.22000000009</v>
      </c>
      <c r="F23" s="45">
        <f t="shared" si="0"/>
        <v>106.52593764384184</v>
      </c>
    </row>
    <row r="24" spans="1:6" ht="12.75" customHeight="1" x14ac:dyDescent="0.2">
      <c r="A24" s="63">
        <v>6131</v>
      </c>
      <c r="B24" s="65" t="s">
        <v>51</v>
      </c>
      <c r="C24" s="247" t="s">
        <v>52</v>
      </c>
      <c r="D24" s="194">
        <v>0</v>
      </c>
      <c r="E24" s="194">
        <v>9233.93</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748717.39</v>
      </c>
      <c r="E27" s="194">
        <v>788344.29</v>
      </c>
      <c r="F27" s="45">
        <f t="shared" si="0"/>
        <v>105.29263785364998</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4548.05</v>
      </c>
      <c r="E29" s="60">
        <f>SUM(E30:E35)</f>
        <v>6277</v>
      </c>
      <c r="F29" s="45">
        <f t="shared" si="0"/>
        <v>138.01519332461166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2758.52</v>
      </c>
      <c r="E31" s="194">
        <v>4543.88</v>
      </c>
      <c r="F31" s="45">
        <f t="shared" si="0"/>
        <v>164.72166234067544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1789.53</v>
      </c>
      <c r="E33" s="194">
        <v>1733.12</v>
      </c>
      <c r="F33" s="45">
        <f t="shared" si="0"/>
        <v>96.847775672942049</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21752191.82</v>
      </c>
      <c r="E49" s="60">
        <f>E50+E53+E58+E61+E64+E68+E71+E74+E77</f>
        <v>26694516.93</v>
      </c>
      <c r="F49" s="45">
        <f t="shared" si="0"/>
        <v>122.72104416372326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1002671.55</v>
      </c>
      <c r="E53" s="60">
        <f t="shared" si="8"/>
        <v>3564</v>
      </c>
      <c r="F53" s="45">
        <f t="shared" si="0"/>
        <v>0.35545039649324844</v>
      </c>
    </row>
    <row r="54" spans="1:6" ht="12.75" customHeight="1" x14ac:dyDescent="0.2">
      <c r="A54" s="63">
        <v>6321</v>
      </c>
      <c r="B54" s="65" t="s">
        <v>111</v>
      </c>
      <c r="C54" s="247" t="s">
        <v>112</v>
      </c>
      <c r="D54" s="194">
        <v>0</v>
      </c>
      <c r="E54" s="194">
        <v>3564</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1002671.55</v>
      </c>
      <c r="E57" s="194">
        <v>0</v>
      </c>
      <c r="F57" s="45">
        <f t="shared" si="0"/>
        <v>0</v>
      </c>
    </row>
    <row r="58" spans="1:6" ht="24" x14ac:dyDescent="0.2">
      <c r="A58" s="63">
        <v>633</v>
      </c>
      <c r="B58" s="65" t="s">
        <v>119</v>
      </c>
      <c r="C58" s="247" t="s">
        <v>120</v>
      </c>
      <c r="D58" s="60">
        <f t="shared" ref="D58:E58" si="9">SUM(D59:D60)</f>
        <v>4775720.99</v>
      </c>
      <c r="E58" s="60">
        <f t="shared" si="9"/>
        <v>1053303.6300000001</v>
      </c>
      <c r="F58" s="45">
        <f t="shared" si="0"/>
        <v>22.055384562991399</v>
      </c>
    </row>
    <row r="59" spans="1:6" ht="24" x14ac:dyDescent="0.2">
      <c r="A59" s="63">
        <v>6331</v>
      </c>
      <c r="B59" s="65" t="s">
        <v>121</v>
      </c>
      <c r="C59" s="247" t="s">
        <v>122</v>
      </c>
      <c r="D59" s="194">
        <v>4134614.3</v>
      </c>
      <c r="E59" s="194">
        <v>933608.3</v>
      </c>
      <c r="F59" s="45">
        <f t="shared" si="0"/>
        <v>22.580299690832106</v>
      </c>
    </row>
    <row r="60" spans="1:6" ht="24" x14ac:dyDescent="0.2">
      <c r="A60" s="63">
        <v>6332</v>
      </c>
      <c r="B60" s="65" t="s">
        <v>123</v>
      </c>
      <c r="C60" s="247" t="s">
        <v>124</v>
      </c>
      <c r="D60" s="194">
        <v>641106.68999999994</v>
      </c>
      <c r="E60" s="194">
        <v>119695.33</v>
      </c>
      <c r="F60" s="45">
        <f t="shared" si="0"/>
        <v>18.670110898390408</v>
      </c>
    </row>
    <row r="61" spans="1:6" ht="12.75" customHeight="1" x14ac:dyDescent="0.2">
      <c r="A61" s="63">
        <v>634</v>
      </c>
      <c r="B61" s="65" t="s">
        <v>125</v>
      </c>
      <c r="C61" s="247" t="s">
        <v>126</v>
      </c>
      <c r="D61" s="60">
        <f t="shared" ref="D61:E61" si="10">SUM(D62:D63)</f>
        <v>568513.54</v>
      </c>
      <c r="E61" s="60">
        <f t="shared" si="10"/>
        <v>831849.59000000008</v>
      </c>
      <c r="F61" s="45">
        <f t="shared" si="0"/>
        <v>146.32010171648685</v>
      </c>
    </row>
    <row r="62" spans="1:6" ht="12.75" customHeight="1" x14ac:dyDescent="0.2">
      <c r="A62" s="63">
        <v>6341</v>
      </c>
      <c r="B62" s="65" t="s">
        <v>127</v>
      </c>
      <c r="C62" s="247" t="s">
        <v>128</v>
      </c>
      <c r="D62" s="194">
        <v>341069.21</v>
      </c>
      <c r="E62" s="194">
        <v>341623.75</v>
      </c>
      <c r="F62" s="45">
        <f t="shared" si="0"/>
        <v>100.16258870157174</v>
      </c>
    </row>
    <row r="63" spans="1:6" ht="12.75" customHeight="1" x14ac:dyDescent="0.2">
      <c r="A63" s="63">
        <v>6342</v>
      </c>
      <c r="B63" s="65" t="s">
        <v>129</v>
      </c>
      <c r="C63" s="247" t="s">
        <v>130</v>
      </c>
      <c r="D63" s="194">
        <v>227444.33</v>
      </c>
      <c r="E63" s="194">
        <v>490225.84</v>
      </c>
      <c r="F63" s="45">
        <f t="shared" si="0"/>
        <v>215.53662823777583</v>
      </c>
    </row>
    <row r="64" spans="1:6" ht="24" x14ac:dyDescent="0.2">
      <c r="A64" s="63">
        <v>635</v>
      </c>
      <c r="B64" s="65" t="s">
        <v>131</v>
      </c>
      <c r="C64" s="247" t="s">
        <v>132</v>
      </c>
      <c r="D64" s="60">
        <f>SUM(D65:D67)</f>
        <v>791237.74</v>
      </c>
      <c r="E64" s="60">
        <f>SUM(E65:E67)</f>
        <v>4167648.69</v>
      </c>
      <c r="F64" s="45">
        <f t="shared" si="0"/>
        <v>526.72521535689134</v>
      </c>
    </row>
    <row r="65" spans="1:6" ht="12.75" customHeight="1" x14ac:dyDescent="0.2">
      <c r="A65" s="63">
        <v>6351</v>
      </c>
      <c r="B65" s="65" t="s">
        <v>133</v>
      </c>
      <c r="C65" s="247" t="s">
        <v>134</v>
      </c>
      <c r="D65" s="194">
        <v>791237.74</v>
      </c>
      <c r="E65" s="194">
        <v>778914.5</v>
      </c>
      <c r="F65" s="45">
        <f t="shared" si="0"/>
        <v>98.442536373454587</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3388734.19</v>
      </c>
      <c r="F67" s="71" t="str">
        <f t="shared" si="0"/>
        <v>-</v>
      </c>
    </row>
    <row r="68" spans="1:6" ht="24" x14ac:dyDescent="0.2">
      <c r="A68" s="63" t="s">
        <v>139</v>
      </c>
      <c r="B68" s="183" t="s">
        <v>140</v>
      </c>
      <c r="C68" s="247" t="s">
        <v>139</v>
      </c>
      <c r="D68" s="60">
        <f t="shared" ref="D68:E68" si="11">SUM(D69:D70)</f>
        <v>13297541.129999999</v>
      </c>
      <c r="E68" s="60">
        <f t="shared" si="11"/>
        <v>14479027.51</v>
      </c>
      <c r="F68" s="45">
        <f t="shared" si="0"/>
        <v>108.88499887648027</v>
      </c>
    </row>
    <row r="69" spans="1:6" ht="12.75" customHeight="1" x14ac:dyDescent="0.2">
      <c r="A69" s="63" t="s">
        <v>141</v>
      </c>
      <c r="B69" s="64" t="s">
        <v>142</v>
      </c>
      <c r="C69" s="247" t="s">
        <v>141</v>
      </c>
      <c r="D69" s="194">
        <v>13113863.789999999</v>
      </c>
      <c r="E69" s="194">
        <v>14240011.699999999</v>
      </c>
      <c r="F69" s="45">
        <f t="shared" si="0"/>
        <v>108.58746078222001</v>
      </c>
    </row>
    <row r="70" spans="1:6" ht="24" x14ac:dyDescent="0.2">
      <c r="A70" s="63" t="s">
        <v>143</v>
      </c>
      <c r="B70" s="64" t="s">
        <v>144</v>
      </c>
      <c r="C70" s="247" t="s">
        <v>143</v>
      </c>
      <c r="D70" s="194">
        <v>183677.34</v>
      </c>
      <c r="E70" s="194">
        <v>239015.81</v>
      </c>
      <c r="F70" s="45">
        <f t="shared" si="0"/>
        <v>130.1280876563217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1316506.8700000001</v>
      </c>
      <c r="E74" s="60">
        <f t="shared" si="13"/>
        <v>6159123.5099999998</v>
      </c>
      <c r="F74" s="45">
        <f t="shared" si="0"/>
        <v>467.83831139445545</v>
      </c>
    </row>
    <row r="75" spans="1:6" ht="12.75" customHeight="1" x14ac:dyDescent="0.2">
      <c r="A75" s="63" t="s">
        <v>153</v>
      </c>
      <c r="B75" s="65" t="s">
        <v>154</v>
      </c>
      <c r="C75" s="247" t="s">
        <v>153</v>
      </c>
      <c r="D75" s="194">
        <v>740200.56</v>
      </c>
      <c r="E75" s="194">
        <v>1135505.8500000001</v>
      </c>
      <c r="F75" s="45">
        <f t="shared" si="0"/>
        <v>153.40515954216517</v>
      </c>
    </row>
    <row r="76" spans="1:6" ht="12.75" customHeight="1" x14ac:dyDescent="0.2">
      <c r="A76" s="63" t="s">
        <v>155</v>
      </c>
      <c r="B76" s="65" t="s">
        <v>156</v>
      </c>
      <c r="C76" s="247" t="s">
        <v>155</v>
      </c>
      <c r="D76" s="194">
        <v>576306.31000000006</v>
      </c>
      <c r="E76" s="194">
        <v>5023617.66</v>
      </c>
      <c r="F76" s="45">
        <f t="shared" si="0"/>
        <v>871.69228808200967</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970632.55999999994</v>
      </c>
      <c r="E82" s="60">
        <f t="shared" si="15"/>
        <v>1470997.9200000002</v>
      </c>
      <c r="F82" s="45">
        <f t="shared" si="0"/>
        <v>151.55044046739997</v>
      </c>
    </row>
    <row r="83" spans="1:6" ht="12.75" customHeight="1" x14ac:dyDescent="0.2">
      <c r="A83" s="63">
        <v>641</v>
      </c>
      <c r="B83" s="64" t="s">
        <v>169</v>
      </c>
      <c r="C83" s="247" t="s">
        <v>170</v>
      </c>
      <c r="D83" s="60">
        <f t="shared" ref="D83:E83" si="16">SUM(D84:D90)</f>
        <v>17895.87</v>
      </c>
      <c r="E83" s="60">
        <f t="shared" si="16"/>
        <v>12872.95</v>
      </c>
      <c r="F83" s="45">
        <f t="shared" si="0"/>
        <v>71.932518508460348</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192.11</v>
      </c>
      <c r="E85" s="194">
        <v>195.86</v>
      </c>
      <c r="F85" s="45">
        <f t="shared" si="0"/>
        <v>101.9520066628494</v>
      </c>
    </row>
    <row r="86" spans="1:6" ht="12.75" customHeight="1" x14ac:dyDescent="0.2">
      <c r="A86" s="63">
        <v>6414</v>
      </c>
      <c r="B86" s="64" t="s">
        <v>175</v>
      </c>
      <c r="C86" s="247" t="s">
        <v>176</v>
      </c>
      <c r="D86" s="194">
        <v>17703.759999999998</v>
      </c>
      <c r="E86" s="194">
        <v>12677.09</v>
      </c>
      <c r="F86" s="45">
        <f t="shared" si="0"/>
        <v>71.606766020325637</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952736.69</v>
      </c>
      <c r="E91" s="60">
        <f t="shared" si="17"/>
        <v>1458124.9700000002</v>
      </c>
      <c r="F91" s="45">
        <f t="shared" si="0"/>
        <v>153.04595543601877</v>
      </c>
    </row>
    <row r="92" spans="1:6" ht="12.75" customHeight="1" x14ac:dyDescent="0.2">
      <c r="A92" s="63">
        <v>6421</v>
      </c>
      <c r="B92" s="64" t="s">
        <v>187</v>
      </c>
      <c r="C92" s="247" t="s">
        <v>188</v>
      </c>
      <c r="D92" s="194">
        <v>117663.69</v>
      </c>
      <c r="E92" s="194">
        <v>169083.26</v>
      </c>
      <c r="F92" s="45">
        <f t="shared" si="0"/>
        <v>143.70045678492659</v>
      </c>
    </row>
    <row r="93" spans="1:6" ht="12.75" customHeight="1" x14ac:dyDescent="0.2">
      <c r="A93" s="63">
        <v>6422</v>
      </c>
      <c r="B93" s="64" t="s">
        <v>189</v>
      </c>
      <c r="C93" s="247" t="s">
        <v>190</v>
      </c>
      <c r="D93" s="194">
        <v>603376.43999999994</v>
      </c>
      <c r="E93" s="194">
        <v>601244.55000000005</v>
      </c>
      <c r="F93" s="45">
        <f t="shared" si="0"/>
        <v>99.646673310611874</v>
      </c>
    </row>
    <row r="94" spans="1:6" ht="12.75" customHeight="1" x14ac:dyDescent="0.2">
      <c r="A94" s="63">
        <v>6423</v>
      </c>
      <c r="B94" s="64" t="s">
        <v>191</v>
      </c>
      <c r="C94" s="247" t="s">
        <v>192</v>
      </c>
      <c r="D94" s="194">
        <v>231696.56</v>
      </c>
      <c r="E94" s="194">
        <v>687797.16</v>
      </c>
      <c r="F94" s="45">
        <f t="shared" si="0"/>
        <v>296.85255577381037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3778512.54</v>
      </c>
      <c r="E106" s="60">
        <f>E107+E112+E120+E124</f>
        <v>3410624.36</v>
      </c>
      <c r="F106" s="45">
        <f t="shared" si="0"/>
        <v>90.263677145292732</v>
      </c>
    </row>
    <row r="107" spans="1:6" ht="12.75" customHeight="1" x14ac:dyDescent="0.2">
      <c r="A107" s="63">
        <v>651</v>
      </c>
      <c r="B107" s="64" t="s">
        <v>217</v>
      </c>
      <c r="C107" s="247" t="s">
        <v>218</v>
      </c>
      <c r="D107" s="60">
        <f t="shared" ref="D107:E107" si="19">SUM(D108:D111)</f>
        <v>69385.75</v>
      </c>
      <c r="E107" s="60">
        <f t="shared" si="19"/>
        <v>73837.52</v>
      </c>
      <c r="F107" s="45">
        <f t="shared" si="0"/>
        <v>106.41597157917873</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50736.14</v>
      </c>
      <c r="E109" s="194">
        <v>46065.62</v>
      </c>
      <c r="F109" s="45">
        <f t="shared" si="0"/>
        <v>90.7944908698218</v>
      </c>
    </row>
    <row r="110" spans="1:6" ht="12.75" customHeight="1" x14ac:dyDescent="0.2">
      <c r="A110" s="63">
        <v>6513</v>
      </c>
      <c r="B110" s="64" t="s">
        <v>223</v>
      </c>
      <c r="C110" s="247" t="s">
        <v>224</v>
      </c>
      <c r="D110" s="194">
        <v>6561.05</v>
      </c>
      <c r="E110" s="194">
        <v>11857.05</v>
      </c>
      <c r="F110" s="45">
        <f t="shared" si="0"/>
        <v>180.71878738921362</v>
      </c>
    </row>
    <row r="111" spans="1:6" ht="12.75" customHeight="1" x14ac:dyDescent="0.2">
      <c r="A111" s="63">
        <v>6514</v>
      </c>
      <c r="B111" s="64" t="s">
        <v>225</v>
      </c>
      <c r="C111" s="247" t="s">
        <v>226</v>
      </c>
      <c r="D111" s="194">
        <v>12088.56</v>
      </c>
      <c r="E111" s="194">
        <v>15914.85</v>
      </c>
      <c r="F111" s="45">
        <f t="shared" si="0"/>
        <v>131.6521570807441</v>
      </c>
    </row>
    <row r="112" spans="1:6" ht="12.75" customHeight="1" x14ac:dyDescent="0.2">
      <c r="A112" s="63">
        <v>652</v>
      </c>
      <c r="B112" s="64" t="s">
        <v>227</v>
      </c>
      <c r="C112" s="247" t="s">
        <v>228</v>
      </c>
      <c r="D112" s="60">
        <f t="shared" ref="D112:E112" si="20">SUM(D113:D119)</f>
        <v>1521143.8199999998</v>
      </c>
      <c r="E112" s="60">
        <f t="shared" si="20"/>
        <v>1211631.92</v>
      </c>
      <c r="F112" s="45">
        <f t="shared" si="0"/>
        <v>79.652686621045476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547961.44999999995</v>
      </c>
      <c r="E115" s="194">
        <v>67034.509999999995</v>
      </c>
      <c r="F115" s="45">
        <f t="shared" si="0"/>
        <v>12.233435399515786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973182.37</v>
      </c>
      <c r="E117" s="194">
        <v>1144597.4099999999</v>
      </c>
      <c r="F117" s="45">
        <f t="shared" si="0"/>
        <v>117.61386614515015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2187982.9700000002</v>
      </c>
      <c r="E120" s="60">
        <f t="shared" si="21"/>
        <v>2125154.92</v>
      </c>
      <c r="F120" s="45">
        <f t="shared" si="0"/>
        <v>97.128494560448956</v>
      </c>
    </row>
    <row r="121" spans="1:6" ht="12.75" customHeight="1" x14ac:dyDescent="0.2">
      <c r="A121" s="63">
        <v>6531</v>
      </c>
      <c r="B121" s="64" t="s">
        <v>245</v>
      </c>
      <c r="C121" s="247" t="s">
        <v>246</v>
      </c>
      <c r="D121" s="194">
        <v>514078.42</v>
      </c>
      <c r="E121" s="194">
        <v>516113.93</v>
      </c>
      <c r="F121" s="45">
        <f t="shared" si="0"/>
        <v>100.39595320885091</v>
      </c>
    </row>
    <row r="122" spans="1:6" ht="12.75" customHeight="1" x14ac:dyDescent="0.2">
      <c r="A122" s="63">
        <v>6532</v>
      </c>
      <c r="B122" s="64" t="s">
        <v>247</v>
      </c>
      <c r="C122" s="247" t="s">
        <v>248</v>
      </c>
      <c r="D122" s="194">
        <v>1673904.55</v>
      </c>
      <c r="E122" s="194">
        <v>1609040.99</v>
      </c>
      <c r="F122" s="45">
        <f t="shared" si="0"/>
        <v>96.125014416144566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874797.84000000008</v>
      </c>
      <c r="E125" s="60">
        <f t="shared" si="22"/>
        <v>682253.73</v>
      </c>
      <c r="F125" s="45">
        <f t="shared" si="0"/>
        <v>77.989873637548072</v>
      </c>
    </row>
    <row r="126" spans="1:6" ht="12.75" customHeight="1" x14ac:dyDescent="0.2">
      <c r="A126" s="63">
        <v>661</v>
      </c>
      <c r="B126" s="65" t="s">
        <v>255</v>
      </c>
      <c r="C126" s="247" t="s">
        <v>256</v>
      </c>
      <c r="D126" s="60">
        <f t="shared" ref="D126:E126" si="23">SUM(D127:D128)</f>
        <v>386813.5</v>
      </c>
      <c r="E126" s="60">
        <f t="shared" si="23"/>
        <v>453210.79000000004</v>
      </c>
      <c r="F126" s="45">
        <f t="shared" si="0"/>
        <v>117.16519459636234</v>
      </c>
    </row>
    <row r="127" spans="1:6" ht="12.75" customHeight="1" x14ac:dyDescent="0.2">
      <c r="A127" s="63">
        <v>6614</v>
      </c>
      <c r="B127" s="65" t="s">
        <v>257</v>
      </c>
      <c r="C127" s="247" t="s">
        <v>258</v>
      </c>
      <c r="D127" s="194">
        <v>14709.81</v>
      </c>
      <c r="E127" s="194">
        <v>68296.95</v>
      </c>
      <c r="F127" s="45">
        <f t="shared" si="0"/>
        <v>464.29525602302135</v>
      </c>
    </row>
    <row r="128" spans="1:6" ht="12.75" customHeight="1" x14ac:dyDescent="0.2">
      <c r="A128" s="63">
        <v>6615</v>
      </c>
      <c r="B128" s="65" t="s">
        <v>259</v>
      </c>
      <c r="C128" s="247" t="s">
        <v>260</v>
      </c>
      <c r="D128" s="194">
        <v>372103.69</v>
      </c>
      <c r="E128" s="194">
        <v>384913.84</v>
      </c>
      <c r="F128" s="45">
        <f t="shared" si="0"/>
        <v>103.44262912308126</v>
      </c>
    </row>
    <row r="129" spans="1:6" ht="36" x14ac:dyDescent="0.2">
      <c r="A129" s="63">
        <v>663</v>
      </c>
      <c r="B129" s="182" t="s">
        <v>261</v>
      </c>
      <c r="C129" s="247" t="s">
        <v>262</v>
      </c>
      <c r="D129" s="60">
        <f t="shared" ref="D129:E129" si="24">SUM(D130:D133)</f>
        <v>487984.34</v>
      </c>
      <c r="E129" s="60">
        <f t="shared" si="24"/>
        <v>229042.94</v>
      </c>
      <c r="F129" s="45">
        <f t="shared" si="0"/>
        <v>46.936534889623708</v>
      </c>
    </row>
    <row r="130" spans="1:6" ht="12.75" customHeight="1" x14ac:dyDescent="0.2">
      <c r="A130" s="63">
        <v>6631</v>
      </c>
      <c r="B130" s="65" t="s">
        <v>263</v>
      </c>
      <c r="C130" s="247" t="s">
        <v>264</v>
      </c>
      <c r="D130" s="194">
        <v>43702.31</v>
      </c>
      <c r="E130" s="194">
        <v>24149</v>
      </c>
      <c r="F130" s="45">
        <f t="shared" si="0"/>
        <v>55.257948607293308</v>
      </c>
    </row>
    <row r="131" spans="1:6" ht="12.75" customHeight="1" x14ac:dyDescent="0.2">
      <c r="A131" s="63">
        <v>6632</v>
      </c>
      <c r="B131" s="182" t="s">
        <v>265</v>
      </c>
      <c r="C131" s="247" t="s">
        <v>266</v>
      </c>
      <c r="D131" s="194">
        <v>444282.03</v>
      </c>
      <c r="E131" s="194">
        <v>204893.94</v>
      </c>
      <c r="F131" s="45">
        <f t="shared" si="0"/>
        <v>46.117989512202421</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868936.78</v>
      </c>
      <c r="E140" s="60">
        <f t="shared" si="28"/>
        <v>55252.67</v>
      </c>
      <c r="F140" s="45">
        <f t="shared" si="26"/>
        <v>6.3586524672140126</v>
      </c>
    </row>
    <row r="141" spans="1:6" ht="12.75" customHeight="1" x14ac:dyDescent="0.2">
      <c r="A141" s="63">
        <v>681</v>
      </c>
      <c r="B141" s="65" t="s">
        <v>285</v>
      </c>
      <c r="C141" s="247" t="s">
        <v>286</v>
      </c>
      <c r="D141" s="60">
        <f t="shared" ref="D141:E141" si="29">SUM(D142:D150)</f>
        <v>823775.67</v>
      </c>
      <c r="E141" s="60">
        <f t="shared" si="29"/>
        <v>20417.25</v>
      </c>
      <c r="F141" s="45">
        <f t="shared" si="26"/>
        <v>2.4784963605443697</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823775.67</v>
      </c>
      <c r="E150" s="194">
        <v>20417.25</v>
      </c>
      <c r="F150" s="45">
        <f t="shared" si="26"/>
        <v>2.4784963605443697</v>
      </c>
    </row>
    <row r="151" spans="1:6" ht="12.75" customHeight="1" x14ac:dyDescent="0.2">
      <c r="A151" s="63">
        <v>683</v>
      </c>
      <c r="B151" s="64" t="s">
        <v>305</v>
      </c>
      <c r="C151" s="247" t="s">
        <v>306</v>
      </c>
      <c r="D151" s="194">
        <v>45161.11</v>
      </c>
      <c r="E151" s="194">
        <v>34835.42</v>
      </c>
      <c r="F151" s="45">
        <f t="shared" si="26"/>
        <v>77.135880849695667</v>
      </c>
    </row>
    <row r="152" spans="1:6" ht="12.75" customHeight="1" x14ac:dyDescent="0.2">
      <c r="A152" s="63">
        <v>3</v>
      </c>
      <c r="B152" s="64" t="s">
        <v>307</v>
      </c>
      <c r="C152" s="247" t="s">
        <v>13</v>
      </c>
      <c r="D152" s="60">
        <f>D153+D164+D202+D221+D230+D262+D273</f>
        <v>39440745.339999996</v>
      </c>
      <c r="E152" s="60">
        <f>E153+E164+E202+E221+E230+E262+E273</f>
        <v>45567834.889999993</v>
      </c>
      <c r="F152" s="45">
        <f t="shared" si="26"/>
        <v>115.53492333164918</v>
      </c>
    </row>
    <row r="153" spans="1:6" ht="12.75" customHeight="1" x14ac:dyDescent="0.2">
      <c r="A153" s="63">
        <v>31</v>
      </c>
      <c r="B153" s="64" t="s">
        <v>308</v>
      </c>
      <c r="C153" s="247" t="s">
        <v>309</v>
      </c>
      <c r="D153" s="60">
        <f t="shared" ref="D153:E153" si="30">D154+D159+D160</f>
        <v>20460940.479999997</v>
      </c>
      <c r="E153" s="60">
        <f t="shared" si="30"/>
        <v>25767587.27</v>
      </c>
      <c r="F153" s="45">
        <f t="shared" si="26"/>
        <v>125.935497907279</v>
      </c>
    </row>
    <row r="154" spans="1:6" ht="12.75" customHeight="1" x14ac:dyDescent="0.2">
      <c r="A154" s="63">
        <v>311</v>
      </c>
      <c r="B154" s="64" t="s">
        <v>310</v>
      </c>
      <c r="C154" s="247" t="s">
        <v>311</v>
      </c>
      <c r="D154" s="60">
        <f t="shared" ref="D154:E154" si="31">SUM(D155:D158)</f>
        <v>16609239.689999999</v>
      </c>
      <c r="E154" s="60">
        <f t="shared" si="31"/>
        <v>21148748.25</v>
      </c>
      <c r="F154" s="45">
        <f t="shared" si="26"/>
        <v>127.3312243349292</v>
      </c>
    </row>
    <row r="155" spans="1:6" ht="12.75" customHeight="1" x14ac:dyDescent="0.2">
      <c r="A155" s="63">
        <v>3111</v>
      </c>
      <c r="B155" s="64" t="s">
        <v>312</v>
      </c>
      <c r="C155" s="247" t="s">
        <v>313</v>
      </c>
      <c r="D155" s="194">
        <v>16242169.48</v>
      </c>
      <c r="E155" s="194">
        <v>20652849.870000001</v>
      </c>
      <c r="F155" s="45">
        <f t="shared" si="26"/>
        <v>127.1557343089613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168538.09</v>
      </c>
      <c r="E157" s="194">
        <v>242496.41</v>
      </c>
      <c r="F157" s="45">
        <f t="shared" si="26"/>
        <v>143.88225830730607</v>
      </c>
    </row>
    <row r="158" spans="1:6" ht="12.75" customHeight="1" x14ac:dyDescent="0.2">
      <c r="A158" s="63">
        <v>3114</v>
      </c>
      <c r="B158" s="65" t="s">
        <v>318</v>
      </c>
      <c r="C158" s="247" t="s">
        <v>319</v>
      </c>
      <c r="D158" s="194">
        <v>198532.12</v>
      </c>
      <c r="E158" s="194">
        <v>253401.97</v>
      </c>
      <c r="F158" s="45">
        <f t="shared" si="26"/>
        <v>127.63776964654386</v>
      </c>
    </row>
    <row r="159" spans="1:6" ht="12.75" customHeight="1" x14ac:dyDescent="0.2">
      <c r="A159" s="63">
        <v>312</v>
      </c>
      <c r="B159" s="65" t="s">
        <v>320</v>
      </c>
      <c r="C159" s="247" t="s">
        <v>321</v>
      </c>
      <c r="D159" s="194">
        <v>1121199.23</v>
      </c>
      <c r="E159" s="194">
        <v>1149584.5</v>
      </c>
      <c r="F159" s="45">
        <f t="shared" si="26"/>
        <v>102.53168832447379</v>
      </c>
    </row>
    <row r="160" spans="1:6" ht="12.75" customHeight="1" x14ac:dyDescent="0.2">
      <c r="A160" s="63">
        <v>313</v>
      </c>
      <c r="B160" s="65" t="s">
        <v>322</v>
      </c>
      <c r="C160" s="247" t="s">
        <v>323</v>
      </c>
      <c r="D160" s="60">
        <f t="shared" ref="D160:E160" si="32">SUM(D161:D163)</f>
        <v>2730501.56</v>
      </c>
      <c r="E160" s="60">
        <f t="shared" si="32"/>
        <v>3469254.52</v>
      </c>
      <c r="F160" s="45">
        <f t="shared" si="26"/>
        <v>127.05557729108202</v>
      </c>
    </row>
    <row r="161" spans="1:6" ht="12.75" customHeight="1" x14ac:dyDescent="0.2">
      <c r="A161" s="63">
        <v>3131</v>
      </c>
      <c r="B161" s="65" t="s">
        <v>324</v>
      </c>
      <c r="C161" s="247" t="s">
        <v>325</v>
      </c>
      <c r="D161" s="194">
        <v>58171.02</v>
      </c>
      <c r="E161" s="194">
        <v>72008.73</v>
      </c>
      <c r="F161" s="45">
        <f t="shared" si="26"/>
        <v>123.7879789627206</v>
      </c>
    </row>
    <row r="162" spans="1:6" ht="12.75" customHeight="1" x14ac:dyDescent="0.2">
      <c r="A162" s="63">
        <v>3132</v>
      </c>
      <c r="B162" s="65" t="s">
        <v>326</v>
      </c>
      <c r="C162" s="247" t="s">
        <v>327</v>
      </c>
      <c r="D162" s="194">
        <v>2672330.54</v>
      </c>
      <c r="E162" s="194">
        <v>3397245.79</v>
      </c>
      <c r="F162" s="45">
        <f t="shared" si="26"/>
        <v>127.1267060398898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8657598.9199999999</v>
      </c>
      <c r="E164" s="60">
        <f>E165+E170+E178+E188+E189+E194</f>
        <v>9940180.1999999974</v>
      </c>
      <c r="F164" s="45">
        <f t="shared" si="26"/>
        <v>114.81451487706475</v>
      </c>
    </row>
    <row r="165" spans="1:6" ht="12.75" customHeight="1" x14ac:dyDescent="0.2">
      <c r="A165" s="63">
        <v>321</v>
      </c>
      <c r="B165" s="64" t="s">
        <v>332</v>
      </c>
      <c r="C165" s="247" t="s">
        <v>333</v>
      </c>
      <c r="D165" s="60">
        <f t="shared" ref="D165:E165" si="33">SUM(D166:D169)</f>
        <v>657136.5</v>
      </c>
      <c r="E165" s="60">
        <f t="shared" si="33"/>
        <v>764236.66</v>
      </c>
      <c r="F165" s="45">
        <f t="shared" si="26"/>
        <v>116.29800810029576</v>
      </c>
    </row>
    <row r="166" spans="1:6" ht="12.75" customHeight="1" x14ac:dyDescent="0.2">
      <c r="A166" s="63">
        <v>3211</v>
      </c>
      <c r="B166" s="64" t="s">
        <v>334</v>
      </c>
      <c r="C166" s="247" t="s">
        <v>335</v>
      </c>
      <c r="D166" s="194">
        <v>173064.83</v>
      </c>
      <c r="E166" s="194">
        <v>172650.44</v>
      </c>
      <c r="F166" s="45">
        <f t="shared" si="26"/>
        <v>99.760557936583666</v>
      </c>
    </row>
    <row r="167" spans="1:6" ht="12.75" customHeight="1" x14ac:dyDescent="0.2">
      <c r="A167" s="63">
        <v>3212</v>
      </c>
      <c r="B167" s="64" t="s">
        <v>336</v>
      </c>
      <c r="C167" s="247" t="s">
        <v>337</v>
      </c>
      <c r="D167" s="194">
        <v>438428.93</v>
      </c>
      <c r="E167" s="194">
        <v>536713.59</v>
      </c>
      <c r="F167" s="45">
        <f t="shared" si="26"/>
        <v>122.41746684006458</v>
      </c>
    </row>
    <row r="168" spans="1:6" ht="12.75" customHeight="1" x14ac:dyDescent="0.2">
      <c r="A168" s="63">
        <v>3213</v>
      </c>
      <c r="B168" s="64" t="s">
        <v>338</v>
      </c>
      <c r="C168" s="247" t="s">
        <v>339</v>
      </c>
      <c r="D168" s="194">
        <v>40633.120000000003</v>
      </c>
      <c r="E168" s="194">
        <v>50626.95</v>
      </c>
      <c r="F168" s="45">
        <f t="shared" si="26"/>
        <v>124.59528089400959</v>
      </c>
    </row>
    <row r="169" spans="1:6" ht="12.75" customHeight="1" x14ac:dyDescent="0.2">
      <c r="A169" s="63">
        <v>3214</v>
      </c>
      <c r="B169" s="64" t="s">
        <v>340</v>
      </c>
      <c r="C169" s="247" t="s">
        <v>341</v>
      </c>
      <c r="D169" s="194">
        <v>5009.62</v>
      </c>
      <c r="E169" s="194">
        <v>4245.68</v>
      </c>
      <c r="F169" s="45">
        <f t="shared" si="26"/>
        <v>84.750539961114825</v>
      </c>
    </row>
    <row r="170" spans="1:6" ht="12.75" customHeight="1" x14ac:dyDescent="0.2">
      <c r="A170" s="63">
        <v>322</v>
      </c>
      <c r="B170" s="64" t="s">
        <v>342</v>
      </c>
      <c r="C170" s="247" t="s">
        <v>343</v>
      </c>
      <c r="D170" s="60">
        <f t="shared" ref="D170:E170" si="34">SUM(D171:D177)</f>
        <v>1256919.2399999998</v>
      </c>
      <c r="E170" s="60">
        <f t="shared" si="34"/>
        <v>1352288.8299999998</v>
      </c>
      <c r="F170" s="45">
        <f t="shared" si="26"/>
        <v>107.58756704209573</v>
      </c>
    </row>
    <row r="171" spans="1:6" ht="12.75" customHeight="1" x14ac:dyDescent="0.2">
      <c r="A171" s="63">
        <v>3221</v>
      </c>
      <c r="B171" s="64" t="s">
        <v>344</v>
      </c>
      <c r="C171" s="247" t="s">
        <v>345</v>
      </c>
      <c r="D171" s="194">
        <v>248147.51</v>
      </c>
      <c r="E171" s="194">
        <v>241159.69</v>
      </c>
      <c r="F171" s="45">
        <f t="shared" si="26"/>
        <v>97.184005594092</v>
      </c>
    </row>
    <row r="172" spans="1:6" ht="12.75" customHeight="1" x14ac:dyDescent="0.2">
      <c r="A172" s="63">
        <v>3222</v>
      </c>
      <c r="B172" s="64" t="s">
        <v>346</v>
      </c>
      <c r="C172" s="247" t="s">
        <v>347</v>
      </c>
      <c r="D172" s="194">
        <v>220589.45</v>
      </c>
      <c r="E172" s="194">
        <v>248447.33</v>
      </c>
      <c r="F172" s="45">
        <f t="shared" si="26"/>
        <v>112.62883605720944</v>
      </c>
    </row>
    <row r="173" spans="1:6" ht="12.75" customHeight="1" x14ac:dyDescent="0.2">
      <c r="A173" s="63">
        <v>3223</v>
      </c>
      <c r="B173" s="65" t="s">
        <v>348</v>
      </c>
      <c r="C173" s="247" t="s">
        <v>349</v>
      </c>
      <c r="D173" s="194">
        <v>644910.21</v>
      </c>
      <c r="E173" s="194">
        <v>723434.57</v>
      </c>
      <c r="F173" s="45">
        <f t="shared" si="26"/>
        <v>112.17601439431391</v>
      </c>
    </row>
    <row r="174" spans="1:6" ht="12.75" customHeight="1" x14ac:dyDescent="0.2">
      <c r="A174" s="63">
        <v>3224</v>
      </c>
      <c r="B174" s="65" t="s">
        <v>350</v>
      </c>
      <c r="C174" s="247" t="s">
        <v>351</v>
      </c>
      <c r="D174" s="194">
        <v>69068.539999999994</v>
      </c>
      <c r="E174" s="194">
        <v>55001.26</v>
      </c>
      <c r="F174" s="45">
        <f t="shared" si="26"/>
        <v>79.632869031255055</v>
      </c>
    </row>
    <row r="175" spans="1:6" ht="12.75" customHeight="1" x14ac:dyDescent="0.2">
      <c r="A175" s="63">
        <v>3225</v>
      </c>
      <c r="B175" s="65" t="s">
        <v>352</v>
      </c>
      <c r="C175" s="247" t="s">
        <v>353</v>
      </c>
      <c r="D175" s="194">
        <v>61059.89</v>
      </c>
      <c r="E175" s="194">
        <v>66202.320000000007</v>
      </c>
      <c r="F175" s="45">
        <f t="shared" si="26"/>
        <v>108.42194442210756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13143.64</v>
      </c>
      <c r="E177" s="194">
        <v>18043.66</v>
      </c>
      <c r="F177" s="45">
        <f t="shared" si="26"/>
        <v>137.28054024608102</v>
      </c>
    </row>
    <row r="178" spans="1:6" ht="12.75" customHeight="1" x14ac:dyDescent="0.2">
      <c r="A178" s="63">
        <v>323</v>
      </c>
      <c r="B178" s="65" t="s">
        <v>358</v>
      </c>
      <c r="C178" s="247" t="s">
        <v>359</v>
      </c>
      <c r="D178" s="60">
        <f t="shared" ref="D178:E178" si="35">SUM(D179:D187)</f>
        <v>6227245.9199999999</v>
      </c>
      <c r="E178" s="60">
        <f t="shared" si="35"/>
        <v>7131631.7999999998</v>
      </c>
      <c r="F178" s="45">
        <f t="shared" si="26"/>
        <v>114.52304745337567</v>
      </c>
    </row>
    <row r="179" spans="1:6" ht="12.75" customHeight="1" x14ac:dyDescent="0.2">
      <c r="A179" s="63">
        <v>3231</v>
      </c>
      <c r="B179" s="65" t="s">
        <v>360</v>
      </c>
      <c r="C179" s="247" t="s">
        <v>361</v>
      </c>
      <c r="D179" s="194">
        <v>449148.19</v>
      </c>
      <c r="E179" s="194">
        <v>483321.92</v>
      </c>
      <c r="F179" s="45">
        <f t="shared" si="26"/>
        <v>107.60856455861483</v>
      </c>
    </row>
    <row r="180" spans="1:6" ht="12.75" customHeight="1" x14ac:dyDescent="0.2">
      <c r="A180" s="63">
        <v>3232</v>
      </c>
      <c r="B180" s="65" t="s">
        <v>362</v>
      </c>
      <c r="C180" s="247" t="s">
        <v>363</v>
      </c>
      <c r="D180" s="194">
        <v>2138709.27</v>
      </c>
      <c r="E180" s="194">
        <v>2180018.71</v>
      </c>
      <c r="F180" s="45">
        <f t="shared" si="26"/>
        <v>101.93151264547518</v>
      </c>
    </row>
    <row r="181" spans="1:6" ht="12.75" customHeight="1" x14ac:dyDescent="0.2">
      <c r="A181" s="63">
        <v>3233</v>
      </c>
      <c r="B181" s="65" t="s">
        <v>364</v>
      </c>
      <c r="C181" s="247" t="s">
        <v>365</v>
      </c>
      <c r="D181" s="194">
        <v>157558.73000000001</v>
      </c>
      <c r="E181" s="194">
        <v>191598.01</v>
      </c>
      <c r="F181" s="45">
        <f t="shared" si="26"/>
        <v>121.60418530918598</v>
      </c>
    </row>
    <row r="182" spans="1:6" ht="12.75" customHeight="1" x14ac:dyDescent="0.2">
      <c r="A182" s="63">
        <v>3234</v>
      </c>
      <c r="B182" s="65" t="s">
        <v>366</v>
      </c>
      <c r="C182" s="247" t="s">
        <v>367</v>
      </c>
      <c r="D182" s="194">
        <v>1995124.19</v>
      </c>
      <c r="E182" s="194">
        <v>2195744.75</v>
      </c>
      <c r="F182" s="45">
        <f t="shared" si="26"/>
        <v>110.05554245723421</v>
      </c>
    </row>
    <row r="183" spans="1:6" ht="12.75" customHeight="1" x14ac:dyDescent="0.2">
      <c r="A183" s="63">
        <v>3235</v>
      </c>
      <c r="B183" s="64" t="s">
        <v>368</v>
      </c>
      <c r="C183" s="247" t="s">
        <v>369</v>
      </c>
      <c r="D183" s="194">
        <v>191817.87</v>
      </c>
      <c r="E183" s="194">
        <v>245171.3</v>
      </c>
      <c r="F183" s="45">
        <f t="shared" si="26"/>
        <v>127.81462957544049</v>
      </c>
    </row>
    <row r="184" spans="1:6" ht="12.75" customHeight="1" x14ac:dyDescent="0.2">
      <c r="A184" s="63">
        <v>3236</v>
      </c>
      <c r="B184" s="64" t="s">
        <v>370</v>
      </c>
      <c r="C184" s="247" t="s">
        <v>371</v>
      </c>
      <c r="D184" s="194">
        <v>28944.29</v>
      </c>
      <c r="E184" s="194">
        <v>47047.53</v>
      </c>
      <c r="F184" s="45">
        <f t="shared" si="26"/>
        <v>162.54511684342577</v>
      </c>
    </row>
    <row r="185" spans="1:6" ht="12.75" customHeight="1" x14ac:dyDescent="0.2">
      <c r="A185" s="63">
        <v>3237</v>
      </c>
      <c r="B185" s="64" t="s">
        <v>372</v>
      </c>
      <c r="C185" s="247" t="s">
        <v>373</v>
      </c>
      <c r="D185" s="194">
        <v>612895.81999999995</v>
      </c>
      <c r="E185" s="194">
        <v>881562.88</v>
      </c>
      <c r="F185" s="45">
        <f t="shared" si="26"/>
        <v>143.83568156819865</v>
      </c>
    </row>
    <row r="186" spans="1:6" ht="12.75" customHeight="1" x14ac:dyDescent="0.2">
      <c r="A186" s="63">
        <v>3238</v>
      </c>
      <c r="B186" s="64" t="s">
        <v>374</v>
      </c>
      <c r="C186" s="247" t="s">
        <v>375</v>
      </c>
      <c r="D186" s="194">
        <v>122388.84</v>
      </c>
      <c r="E186" s="194">
        <v>148800.5</v>
      </c>
      <c r="F186" s="45">
        <f t="shared" si="26"/>
        <v>121.58012119405659</v>
      </c>
    </row>
    <row r="187" spans="1:6" ht="12.75" customHeight="1" x14ac:dyDescent="0.2">
      <c r="A187" s="63">
        <v>3239</v>
      </c>
      <c r="B187" s="64" t="s">
        <v>376</v>
      </c>
      <c r="C187" s="247" t="s">
        <v>377</v>
      </c>
      <c r="D187" s="194">
        <v>530658.72</v>
      </c>
      <c r="E187" s="194">
        <v>758366.2</v>
      </c>
      <c r="F187" s="45">
        <f t="shared" si="26"/>
        <v>142.91034358202953</v>
      </c>
    </row>
    <row r="188" spans="1:6" ht="12.75" customHeight="1" x14ac:dyDescent="0.2">
      <c r="A188" s="63">
        <v>324</v>
      </c>
      <c r="B188" s="64" t="s">
        <v>378</v>
      </c>
      <c r="C188" s="247" t="s">
        <v>379</v>
      </c>
      <c r="D188" s="194">
        <v>38404.21</v>
      </c>
      <c r="E188" s="194">
        <v>44723.62</v>
      </c>
      <c r="F188" s="45">
        <f t="shared" si="26"/>
        <v>116.45499282500541</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477893.05</v>
      </c>
      <c r="E194" s="60">
        <f t="shared" si="36"/>
        <v>647299.28999999992</v>
      </c>
      <c r="F194" s="45">
        <f t="shared" si="26"/>
        <v>135.44856741482218</v>
      </c>
    </row>
    <row r="195" spans="1:6" ht="12.75" customHeight="1" x14ac:dyDescent="0.2">
      <c r="A195" s="63">
        <v>3291</v>
      </c>
      <c r="B195" s="183" t="s">
        <v>392</v>
      </c>
      <c r="C195" s="247" t="s">
        <v>393</v>
      </c>
      <c r="D195" s="194">
        <v>63881.68</v>
      </c>
      <c r="E195" s="194">
        <v>55456.99</v>
      </c>
      <c r="F195" s="45">
        <f t="shared" si="26"/>
        <v>86.812040635124177</v>
      </c>
    </row>
    <row r="196" spans="1:6" ht="12.75" customHeight="1" x14ac:dyDescent="0.2">
      <c r="A196" s="63">
        <v>3292</v>
      </c>
      <c r="B196" s="64" t="s">
        <v>394</v>
      </c>
      <c r="C196" s="247" t="s">
        <v>395</v>
      </c>
      <c r="D196" s="194">
        <v>54411.89</v>
      </c>
      <c r="E196" s="194">
        <v>74803.210000000006</v>
      </c>
      <c r="F196" s="45">
        <f t="shared" si="26"/>
        <v>137.47585316371112</v>
      </c>
    </row>
    <row r="197" spans="1:6" ht="12.75" customHeight="1" x14ac:dyDescent="0.2">
      <c r="A197" s="63">
        <v>3293</v>
      </c>
      <c r="B197" s="64" t="s">
        <v>396</v>
      </c>
      <c r="C197" s="247" t="s">
        <v>397</v>
      </c>
      <c r="D197" s="194">
        <v>112861.87</v>
      </c>
      <c r="E197" s="194">
        <v>124826.31</v>
      </c>
      <c r="F197" s="45">
        <f t="shared" si="26"/>
        <v>110.60095849909276</v>
      </c>
    </row>
    <row r="198" spans="1:6" ht="12.75" customHeight="1" x14ac:dyDescent="0.2">
      <c r="A198" s="63">
        <v>3294</v>
      </c>
      <c r="B198" s="64" t="s">
        <v>398</v>
      </c>
      <c r="C198" s="247" t="s">
        <v>399</v>
      </c>
      <c r="D198" s="194">
        <v>20105.490000000002</v>
      </c>
      <c r="E198" s="194">
        <v>23549.47</v>
      </c>
      <c r="F198" s="45">
        <f t="shared" si="26"/>
        <v>117.12955018753584</v>
      </c>
    </row>
    <row r="199" spans="1:6" ht="12.75" customHeight="1" x14ac:dyDescent="0.2">
      <c r="A199" s="63">
        <v>3295</v>
      </c>
      <c r="B199" s="64" t="s">
        <v>400</v>
      </c>
      <c r="C199" s="247" t="s">
        <v>401</v>
      </c>
      <c r="D199" s="194">
        <v>29212.16</v>
      </c>
      <c r="E199" s="194">
        <v>51754.86</v>
      </c>
      <c r="F199" s="45">
        <f t="shared" si="26"/>
        <v>177.1688913110157</v>
      </c>
    </row>
    <row r="200" spans="1:6" ht="12.75" customHeight="1" x14ac:dyDescent="0.2">
      <c r="A200" s="63" t="s">
        <v>402</v>
      </c>
      <c r="B200" s="64" t="s">
        <v>403</v>
      </c>
      <c r="C200" s="247" t="s">
        <v>402</v>
      </c>
      <c r="D200" s="194">
        <v>171.09</v>
      </c>
      <c r="E200" s="194">
        <v>10351.719999999999</v>
      </c>
      <c r="F200" s="45">
        <f t="shared" si="26"/>
        <v>6050.4529779648128</v>
      </c>
    </row>
    <row r="201" spans="1:6" ht="12.75" customHeight="1" x14ac:dyDescent="0.2">
      <c r="A201" s="63">
        <v>3299</v>
      </c>
      <c r="B201" s="64" t="s">
        <v>404</v>
      </c>
      <c r="C201" s="247" t="s">
        <v>405</v>
      </c>
      <c r="D201" s="194">
        <v>197248.87</v>
      </c>
      <c r="E201" s="194">
        <v>306556.73</v>
      </c>
      <c r="F201" s="45">
        <f t="shared" si="26"/>
        <v>155.41621607261933</v>
      </c>
    </row>
    <row r="202" spans="1:6" ht="12.75" customHeight="1" x14ac:dyDescent="0.2">
      <c r="A202" s="63">
        <v>34</v>
      </c>
      <c r="B202" s="183" t="s">
        <v>406</v>
      </c>
      <c r="C202" s="247" t="s">
        <v>407</v>
      </c>
      <c r="D202" s="60">
        <f t="shared" ref="D202:E202" si="37">D203+D208+D216</f>
        <v>2338683.5</v>
      </c>
      <c r="E202" s="60">
        <f t="shared" si="37"/>
        <v>293231.41000000003</v>
      </c>
      <c r="F202" s="45">
        <f t="shared" si="26"/>
        <v>12.538310977094595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53791.7</v>
      </c>
      <c r="E208" s="60">
        <f t="shared" si="39"/>
        <v>159044.79</v>
      </c>
      <c r="F208" s="45">
        <f t="shared" si="26"/>
        <v>295.66790043817173</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53791.7</v>
      </c>
      <c r="E211" s="194">
        <v>159044.79</v>
      </c>
      <c r="F211" s="45">
        <f t="shared" si="26"/>
        <v>295.66790043817173</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2284891.7999999998</v>
      </c>
      <c r="E216" s="60">
        <f t="shared" si="40"/>
        <v>134186.62</v>
      </c>
      <c r="F216" s="45">
        <f t="shared" si="26"/>
        <v>5.8727778707070506</v>
      </c>
    </row>
    <row r="217" spans="1:6" ht="12.75" customHeight="1" x14ac:dyDescent="0.2">
      <c r="A217" s="63">
        <v>3431</v>
      </c>
      <c r="B217" s="182" t="s">
        <v>436</v>
      </c>
      <c r="C217" s="247" t="s">
        <v>437</v>
      </c>
      <c r="D217" s="194">
        <v>40481.14</v>
      </c>
      <c r="E217" s="194">
        <v>43661.22</v>
      </c>
      <c r="F217" s="45">
        <f t="shared" si="26"/>
        <v>107.85570762088221</v>
      </c>
    </row>
    <row r="218" spans="1:6" ht="12.75" customHeight="1" x14ac:dyDescent="0.2">
      <c r="A218" s="63">
        <v>3432</v>
      </c>
      <c r="B218" s="65" t="s">
        <v>438</v>
      </c>
      <c r="C218" s="247" t="s">
        <v>439</v>
      </c>
      <c r="D218" s="194">
        <v>3</v>
      </c>
      <c r="E218" s="194">
        <v>31.96</v>
      </c>
      <c r="F218" s="45">
        <f t="shared" si="26"/>
        <v>1065.3333333333335</v>
      </c>
    </row>
    <row r="219" spans="1:6" ht="12.75" customHeight="1" x14ac:dyDescent="0.2">
      <c r="A219" s="63">
        <v>3433</v>
      </c>
      <c r="B219" s="65" t="s">
        <v>440</v>
      </c>
      <c r="C219" s="247" t="s">
        <v>441</v>
      </c>
      <c r="D219" s="194">
        <v>77.180000000000007</v>
      </c>
      <c r="E219" s="194">
        <v>83.13</v>
      </c>
      <c r="F219" s="45">
        <f t="shared" si="26"/>
        <v>107.70925110132157</v>
      </c>
    </row>
    <row r="220" spans="1:6" ht="12.75" customHeight="1" x14ac:dyDescent="0.2">
      <c r="A220" s="63">
        <v>3434</v>
      </c>
      <c r="B220" s="65" t="s">
        <v>442</v>
      </c>
      <c r="C220" s="247" t="s">
        <v>443</v>
      </c>
      <c r="D220" s="194">
        <v>2244330.48</v>
      </c>
      <c r="E220" s="194">
        <v>90410.31</v>
      </c>
      <c r="F220" s="45">
        <f t="shared" si="26"/>
        <v>4.028386675031923</v>
      </c>
    </row>
    <row r="221" spans="1:6" ht="12.75" customHeight="1" x14ac:dyDescent="0.2">
      <c r="A221" s="63">
        <v>35</v>
      </c>
      <c r="B221" s="65" t="s">
        <v>444</v>
      </c>
      <c r="C221" s="247" t="s">
        <v>445</v>
      </c>
      <c r="D221" s="60">
        <f t="shared" ref="D221:E221" si="41">D222+D225+D229</f>
        <v>2730032.35</v>
      </c>
      <c r="E221" s="60">
        <f t="shared" si="41"/>
        <v>3493870.18</v>
      </c>
      <c r="F221" s="45">
        <f t="shared" si="26"/>
        <v>127.97907614537974</v>
      </c>
    </row>
    <row r="222" spans="1:6" ht="24" x14ac:dyDescent="0.2">
      <c r="A222" s="63">
        <v>351</v>
      </c>
      <c r="B222" s="65" t="s">
        <v>446</v>
      </c>
      <c r="C222" s="247" t="s">
        <v>447</v>
      </c>
      <c r="D222" s="60">
        <f t="shared" ref="D222:E222" si="42">SUM(D223:D224)</f>
        <v>2047929.56</v>
      </c>
      <c r="E222" s="60">
        <f t="shared" si="42"/>
        <v>2707823.58</v>
      </c>
      <c r="F222" s="45">
        <f t="shared" si="26"/>
        <v>132.22249597295718</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2047929.56</v>
      </c>
      <c r="E224" s="194">
        <v>2707823.58</v>
      </c>
      <c r="F224" s="45">
        <f t="shared" si="26"/>
        <v>132.22249597295718</v>
      </c>
    </row>
    <row r="225" spans="1:6" ht="36" x14ac:dyDescent="0.2">
      <c r="A225" s="63">
        <v>352</v>
      </c>
      <c r="B225" s="65" t="s">
        <v>452</v>
      </c>
      <c r="C225" s="247" t="s">
        <v>453</v>
      </c>
      <c r="D225" s="60">
        <f t="shared" ref="D225:E225" si="43">SUM(D226:D228)</f>
        <v>682102.79</v>
      </c>
      <c r="E225" s="60">
        <f t="shared" si="43"/>
        <v>728420.04</v>
      </c>
      <c r="F225" s="45">
        <f t="shared" si="26"/>
        <v>106.79036219746294</v>
      </c>
    </row>
    <row r="226" spans="1:6" ht="12.75" customHeight="1" x14ac:dyDescent="0.2">
      <c r="A226" s="63">
        <v>3521</v>
      </c>
      <c r="B226" s="65" t="s">
        <v>454</v>
      </c>
      <c r="C226" s="247" t="s">
        <v>455</v>
      </c>
      <c r="D226" s="194">
        <v>438382</v>
      </c>
      <c r="E226" s="194">
        <v>517128</v>
      </c>
      <c r="F226" s="45">
        <f t="shared" si="26"/>
        <v>117.9628725631983</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243720.79</v>
      </c>
      <c r="E228" s="194">
        <v>211292.04</v>
      </c>
      <c r="F228" s="45">
        <f t="shared" si="26"/>
        <v>86.694302935748738</v>
      </c>
    </row>
    <row r="229" spans="1:6" ht="24" x14ac:dyDescent="0.2">
      <c r="A229" s="63" t="s">
        <v>460</v>
      </c>
      <c r="B229" s="64" t="s">
        <v>461</v>
      </c>
      <c r="C229" s="247" t="s">
        <v>460</v>
      </c>
      <c r="D229" s="194">
        <v>0</v>
      </c>
      <c r="E229" s="194">
        <v>57626.559999999998</v>
      </c>
      <c r="F229" s="45" t="str">
        <f t="shared" si="26"/>
        <v>-</v>
      </c>
    </row>
    <row r="230" spans="1:6" ht="24" x14ac:dyDescent="0.2">
      <c r="A230" s="63">
        <v>36</v>
      </c>
      <c r="B230" s="65" t="s">
        <v>462</v>
      </c>
      <c r="C230" s="247" t="s">
        <v>463</v>
      </c>
      <c r="D230" s="60">
        <f>D231+D234+D237+D242+D246+D250+D254+D257</f>
        <v>31976.76</v>
      </c>
      <c r="E230" s="60">
        <f>E231+E234+E237+E242+E246+E250+E254+E257</f>
        <v>70815.81</v>
      </c>
      <c r="F230" s="45">
        <f t="shared" ref="F230:F245" si="44">IF(D230&lt;&gt;0,IF(E230/D230&gt;=100,"&gt;&gt;100",E230/D230*100),"-")</f>
        <v>221.46024175057138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13654.91</v>
      </c>
      <c r="E237" s="60">
        <f t="shared" si="47"/>
        <v>10270</v>
      </c>
      <c r="F237" s="45">
        <f t="shared" si="44"/>
        <v>75.211041303091704</v>
      </c>
    </row>
    <row r="238" spans="1:6" ht="12" x14ac:dyDescent="0.2">
      <c r="A238" s="63">
        <v>3631</v>
      </c>
      <c r="B238" s="65" t="s">
        <v>478</v>
      </c>
      <c r="C238" s="247" t="s">
        <v>479</v>
      </c>
      <c r="D238" s="194">
        <v>2300</v>
      </c>
      <c r="E238" s="194">
        <v>2300</v>
      </c>
      <c r="F238" s="45">
        <f t="shared" si="44"/>
        <v>100</v>
      </c>
    </row>
    <row r="239" spans="1:6" ht="12" x14ac:dyDescent="0.2">
      <c r="A239" s="63">
        <v>3632</v>
      </c>
      <c r="B239" s="65" t="s">
        <v>480</v>
      </c>
      <c r="C239" s="247" t="s">
        <v>481</v>
      </c>
      <c r="D239" s="194">
        <v>11354.91</v>
      </c>
      <c r="E239" s="194">
        <v>7970</v>
      </c>
      <c r="F239" s="45">
        <f t="shared" si="44"/>
        <v>70.18990022818322</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18321.849999999999</v>
      </c>
      <c r="E246" s="60">
        <f t="shared" si="48"/>
        <v>60545.81</v>
      </c>
      <c r="F246" s="45">
        <f t="shared" ref="F246:F249" si="49">IF(D246&lt;&gt;0,IF(E246/D246&gt;=100,"&gt;&gt;100",E246/D246*100),"-")</f>
        <v>330.45685888706652</v>
      </c>
    </row>
    <row r="247" spans="1:6" ht="12.75" customHeight="1" x14ac:dyDescent="0.2">
      <c r="A247" s="63" t="s">
        <v>493</v>
      </c>
      <c r="B247" s="64" t="s">
        <v>494</v>
      </c>
      <c r="C247" s="247" t="s">
        <v>493</v>
      </c>
      <c r="D247" s="194">
        <v>18321.849999999999</v>
      </c>
      <c r="E247" s="194">
        <v>19406.93</v>
      </c>
      <c r="F247" s="45">
        <f t="shared" si="49"/>
        <v>105.92232771253995</v>
      </c>
    </row>
    <row r="248" spans="1:6" ht="12.75" customHeight="1" x14ac:dyDescent="0.2">
      <c r="A248" s="63" t="s">
        <v>495</v>
      </c>
      <c r="B248" s="64" t="s">
        <v>496</v>
      </c>
      <c r="C248" s="247" t="s">
        <v>495</v>
      </c>
      <c r="D248" s="194">
        <v>0</v>
      </c>
      <c r="E248" s="194">
        <v>41138.879999999997</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1777101.42</v>
      </c>
      <c r="E262" s="60">
        <f t="shared" si="55"/>
        <v>1859194.5899999999</v>
      </c>
      <c r="F262" s="45">
        <f t="shared" ref="F262:F268" si="56">IF(D262&lt;&gt;0,IF(E262/D262&gt;=100,"&gt;&gt;100",E262/D262*100),"-")</f>
        <v>104.61949830640505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1777101.42</v>
      </c>
      <c r="E269" s="60">
        <f t="shared" si="58"/>
        <v>1859194.5899999999</v>
      </c>
      <c r="F269" s="45">
        <f t="shared" ref="F269:F272" si="59">IF(D269&lt;&gt;0,IF(E269/D269&gt;=100,"&gt;&gt;100",E269/D269*100),"-")</f>
        <v>104.61949830640505</v>
      </c>
    </row>
    <row r="270" spans="1:6" ht="12.75" customHeight="1" x14ac:dyDescent="0.2">
      <c r="A270" s="63">
        <v>3721</v>
      </c>
      <c r="B270" s="65" t="s">
        <v>533</v>
      </c>
      <c r="C270" s="247" t="s">
        <v>534</v>
      </c>
      <c r="D270" s="194">
        <v>940573.08</v>
      </c>
      <c r="E270" s="194">
        <v>756487.84</v>
      </c>
      <c r="F270" s="45">
        <f t="shared" si="59"/>
        <v>80.428395845647643</v>
      </c>
    </row>
    <row r="271" spans="1:6" ht="12.75" customHeight="1" x14ac:dyDescent="0.2">
      <c r="A271" s="63">
        <v>3722</v>
      </c>
      <c r="B271" s="65" t="s">
        <v>535</v>
      </c>
      <c r="C271" s="247" t="s">
        <v>536</v>
      </c>
      <c r="D271" s="194">
        <v>836528.34</v>
      </c>
      <c r="E271" s="194">
        <v>1102706.75</v>
      </c>
      <c r="F271" s="45">
        <f t="shared" si="59"/>
        <v>131.81941331479575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3444411.9099999997</v>
      </c>
      <c r="E273" s="60">
        <f t="shared" si="60"/>
        <v>4142955.43</v>
      </c>
      <c r="F273" s="45">
        <f t="shared" ref="F273:F277" si="61">IF(D273&lt;&gt;0,IF(E273/D273&gt;=100,"&gt;&gt;100",E273/D273*100),"-")</f>
        <v>120.28048730095119</v>
      </c>
    </row>
    <row r="274" spans="1:6" ht="12.75" customHeight="1" x14ac:dyDescent="0.2">
      <c r="A274" s="63">
        <v>381</v>
      </c>
      <c r="B274" s="64" t="s">
        <v>541</v>
      </c>
      <c r="C274" s="247" t="s">
        <v>542</v>
      </c>
      <c r="D274" s="60">
        <f t="shared" ref="D274:E274" si="62">SUM(D275:D277)</f>
        <v>3255179.21</v>
      </c>
      <c r="E274" s="60">
        <f t="shared" si="62"/>
        <v>3824656.68</v>
      </c>
      <c r="F274" s="45">
        <f t="shared" si="61"/>
        <v>117.49450439627256</v>
      </c>
    </row>
    <row r="275" spans="1:6" ht="12.75" customHeight="1" x14ac:dyDescent="0.2">
      <c r="A275" s="63">
        <v>3811</v>
      </c>
      <c r="B275" s="64" t="s">
        <v>543</v>
      </c>
      <c r="C275" s="247" t="s">
        <v>544</v>
      </c>
      <c r="D275" s="194">
        <v>3250367.88</v>
      </c>
      <c r="E275" s="194">
        <v>3818944.45</v>
      </c>
      <c r="F275" s="45">
        <f t="shared" si="61"/>
        <v>117.49268362816827</v>
      </c>
    </row>
    <row r="276" spans="1:6" ht="12.75" customHeight="1" x14ac:dyDescent="0.2">
      <c r="A276" s="63">
        <v>3812</v>
      </c>
      <c r="B276" s="64" t="s">
        <v>545</v>
      </c>
      <c r="C276" s="247" t="s">
        <v>546</v>
      </c>
      <c r="D276" s="194">
        <v>4811.33</v>
      </c>
      <c r="E276" s="194">
        <v>5712.23</v>
      </c>
      <c r="F276" s="45">
        <f t="shared" si="61"/>
        <v>118.72455225478194</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96521.5</v>
      </c>
      <c r="E278" s="60">
        <f t="shared" si="63"/>
        <v>119869.04</v>
      </c>
      <c r="F278" s="45">
        <f t="shared" ref="F278:F282" si="64">IF(D278&lt;&gt;0,IF(E278/D278&gt;=100,"&gt;&gt;100",E278/D278*100),"-")</f>
        <v>124.18895272037835</v>
      </c>
    </row>
    <row r="279" spans="1:6" ht="12.75" customHeight="1" x14ac:dyDescent="0.2">
      <c r="A279" s="63">
        <v>3821</v>
      </c>
      <c r="B279" s="64" t="s">
        <v>551</v>
      </c>
      <c r="C279" s="247" t="s">
        <v>552</v>
      </c>
      <c r="D279" s="194">
        <v>92708.75</v>
      </c>
      <c r="E279" s="194">
        <v>119250</v>
      </c>
      <c r="F279" s="45">
        <f t="shared" si="64"/>
        <v>128.62863537691968</v>
      </c>
    </row>
    <row r="280" spans="1:6" ht="12.75" customHeight="1" x14ac:dyDescent="0.2">
      <c r="A280" s="63">
        <v>3822</v>
      </c>
      <c r="B280" s="64" t="s">
        <v>553</v>
      </c>
      <c r="C280" s="247" t="s">
        <v>554</v>
      </c>
      <c r="D280" s="194">
        <v>3812.75</v>
      </c>
      <c r="E280" s="194">
        <v>619.04</v>
      </c>
      <c r="F280" s="45">
        <f t="shared" si="64"/>
        <v>16.236050095075733</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67070.03</v>
      </c>
      <c r="E283" s="60">
        <f t="shared" si="65"/>
        <v>66917.279999999999</v>
      </c>
      <c r="F283" s="45">
        <f t="shared" ref="F283:F294" si="66">IF(D283&lt;&gt;0,IF(E283/D283&gt;=100,"&gt;&gt;100",E283/D283*100),"-")</f>
        <v>99.772252972005532</v>
      </c>
    </row>
    <row r="284" spans="1:6" ht="12.75" customHeight="1" x14ac:dyDescent="0.2">
      <c r="A284" s="63">
        <v>3831</v>
      </c>
      <c r="B284" s="64" t="s">
        <v>561</v>
      </c>
      <c r="C284" s="247" t="s">
        <v>562</v>
      </c>
      <c r="D284" s="194">
        <v>0</v>
      </c>
      <c r="E284" s="194">
        <v>684.59</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67070.03</v>
      </c>
      <c r="E288" s="194">
        <v>66232.69</v>
      </c>
      <c r="F288" s="45">
        <f t="shared" si="66"/>
        <v>98.751543722285504</v>
      </c>
    </row>
    <row r="289" spans="1:6" ht="12.75" customHeight="1" x14ac:dyDescent="0.2">
      <c r="A289" s="63">
        <v>386</v>
      </c>
      <c r="B289" s="65" t="s">
        <v>570</v>
      </c>
      <c r="C289" s="247" t="s">
        <v>571</v>
      </c>
      <c r="D289" s="60">
        <f t="shared" ref="D289:E289" si="67">SUM(D290:D294)</f>
        <v>25641.17</v>
      </c>
      <c r="E289" s="60">
        <f t="shared" si="67"/>
        <v>131512.43</v>
      </c>
      <c r="F289" s="45">
        <f t="shared" si="66"/>
        <v>512.89558939783171</v>
      </c>
    </row>
    <row r="290" spans="1:6" ht="24" x14ac:dyDescent="0.2">
      <c r="A290" s="63">
        <v>3861</v>
      </c>
      <c r="B290" s="64" t="s">
        <v>572</v>
      </c>
      <c r="C290" s="247" t="s">
        <v>573</v>
      </c>
      <c r="D290" s="194">
        <v>25641.17</v>
      </c>
      <c r="E290" s="194">
        <v>131512.43</v>
      </c>
      <c r="F290" s="45">
        <f t="shared" si="66"/>
        <v>512.89558939783171</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39440745.339999996</v>
      </c>
      <c r="E299" s="60">
        <f>E152-E297+E298</f>
        <v>45567834.889999993</v>
      </c>
      <c r="F299" s="45">
        <f t="shared" si="68"/>
        <v>115.53492333164918</v>
      </c>
    </row>
    <row r="300" spans="1:6" ht="12.75" customHeight="1" x14ac:dyDescent="0.2">
      <c r="A300" s="63" t="s">
        <v>582</v>
      </c>
      <c r="B300" s="64" t="s">
        <v>593</v>
      </c>
      <c r="C300" s="247" t="s">
        <v>594</v>
      </c>
      <c r="D300" s="60">
        <f>IF(D6&gt;=D299,D6-D299,0)</f>
        <v>4987165.7300000116</v>
      </c>
      <c r="E300" s="60">
        <f>IF(E6&gt;=E299,E6-E299,0)</f>
        <v>5143299.9300000072</v>
      </c>
      <c r="F300" s="45">
        <f t="shared" si="68"/>
        <v>103.13072010141511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2670708.09</v>
      </c>
      <c r="E302" s="194">
        <v>6292300.4299999997</v>
      </c>
      <c r="F302" s="45">
        <f t="shared" si="68"/>
        <v>235.60420000824575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2520697.83</v>
      </c>
      <c r="E304" s="194">
        <v>5466140.8600000003</v>
      </c>
      <c r="F304" s="45">
        <f t="shared" si="68"/>
        <v>216.8503021244716</v>
      </c>
    </row>
    <row r="305" spans="1:6" ht="12" x14ac:dyDescent="0.2">
      <c r="A305" s="63">
        <v>9661</v>
      </c>
      <c r="B305" s="220" t="s">
        <v>603</v>
      </c>
      <c r="C305" s="247" t="s">
        <v>604</v>
      </c>
      <c r="D305" s="194">
        <v>73060.91</v>
      </c>
      <c r="E305" s="194">
        <v>71439.899999999994</v>
      </c>
      <c r="F305" s="45">
        <f t="shared" si="68"/>
        <v>97.78128961164046</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1" t="s">
        <v>607</v>
      </c>
      <c r="B307" s="328"/>
      <c r="C307" s="171"/>
      <c r="D307" s="43"/>
      <c r="E307" s="43"/>
      <c r="F307" s="44"/>
    </row>
    <row r="308" spans="1:6" ht="12.75" customHeight="1" x14ac:dyDescent="0.2">
      <c r="A308" s="63">
        <v>7</v>
      </c>
      <c r="B308" s="64" t="s">
        <v>608</v>
      </c>
      <c r="C308" s="247" t="s">
        <v>609</v>
      </c>
      <c r="D308" s="60">
        <f t="shared" ref="D308:E308" si="71">D309+D321+D354+D358</f>
        <v>326721.08</v>
      </c>
      <c r="E308" s="60">
        <f t="shared" si="71"/>
        <v>402192.24000000005</v>
      </c>
      <c r="F308" s="45">
        <f t="shared" ref="F308:F428" si="72">IF(D308&lt;&gt;0,IF(E308/D308&gt;=100,"&gt;&gt;100",E308/D308*100),"-")</f>
        <v>123.09956859838979</v>
      </c>
    </row>
    <row r="309" spans="1:6" ht="12.75" customHeight="1" x14ac:dyDescent="0.2">
      <c r="A309" s="63">
        <v>71</v>
      </c>
      <c r="B309" s="64" t="s">
        <v>610</v>
      </c>
      <c r="C309" s="247" t="s">
        <v>611</v>
      </c>
      <c r="D309" s="60">
        <f t="shared" ref="D309:E309" si="73">D310+D314</f>
        <v>245706.87</v>
      </c>
      <c r="E309" s="60">
        <f t="shared" si="73"/>
        <v>373241.53</v>
      </c>
      <c r="F309" s="45">
        <f t="shared" si="72"/>
        <v>151.90520720889899</v>
      </c>
    </row>
    <row r="310" spans="1:6" ht="24" x14ac:dyDescent="0.2">
      <c r="A310" s="63">
        <v>711</v>
      </c>
      <c r="B310" s="64" t="s">
        <v>612</v>
      </c>
      <c r="C310" s="247" t="s">
        <v>613</v>
      </c>
      <c r="D310" s="60">
        <f t="shared" ref="D310:E310" si="74">SUM(D311:D313)</f>
        <v>245706.87</v>
      </c>
      <c r="E310" s="60">
        <f t="shared" si="74"/>
        <v>373241.53</v>
      </c>
      <c r="F310" s="45">
        <f t="shared" si="72"/>
        <v>151.90520720889899</v>
      </c>
    </row>
    <row r="311" spans="1:6" ht="12.75" customHeight="1" x14ac:dyDescent="0.2">
      <c r="A311" s="63">
        <v>7111</v>
      </c>
      <c r="B311" s="64" t="s">
        <v>614</v>
      </c>
      <c r="C311" s="247" t="s">
        <v>615</v>
      </c>
      <c r="D311" s="194">
        <v>245706.87</v>
      </c>
      <c r="E311" s="194">
        <v>373241.53</v>
      </c>
      <c r="F311" s="45">
        <f t="shared" si="72"/>
        <v>151.90520720889899</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81014.210000000006</v>
      </c>
      <c r="E321" s="60">
        <f t="shared" si="76"/>
        <v>28950.71</v>
      </c>
      <c r="F321" s="45">
        <f t="shared" si="72"/>
        <v>35.735348156823349</v>
      </c>
    </row>
    <row r="322" spans="1:6" ht="12.75" customHeight="1" x14ac:dyDescent="0.2">
      <c r="A322" s="63">
        <v>721</v>
      </c>
      <c r="B322" s="64" t="s">
        <v>636</v>
      </c>
      <c r="C322" s="247" t="s">
        <v>637</v>
      </c>
      <c r="D322" s="60">
        <f t="shared" ref="D322:E322" si="77">SUM(D323:D326)</f>
        <v>75164.210000000006</v>
      </c>
      <c r="E322" s="60">
        <f t="shared" si="77"/>
        <v>28950.71</v>
      </c>
      <c r="F322" s="45">
        <f t="shared" si="72"/>
        <v>38.516615820215492</v>
      </c>
    </row>
    <row r="323" spans="1:6" ht="12.75" customHeight="1" x14ac:dyDescent="0.2">
      <c r="A323" s="63">
        <v>7211</v>
      </c>
      <c r="B323" s="64" t="s">
        <v>638</v>
      </c>
      <c r="C323" s="247" t="s">
        <v>639</v>
      </c>
      <c r="D323" s="194">
        <v>75164.210000000006</v>
      </c>
      <c r="E323" s="194">
        <v>28950.71</v>
      </c>
      <c r="F323" s="45">
        <f t="shared" si="72"/>
        <v>38.516615820215492</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5850</v>
      </c>
      <c r="E336" s="60">
        <f t="shared" si="79"/>
        <v>0</v>
      </c>
      <c r="F336" s="45">
        <f t="shared" si="72"/>
        <v>0</v>
      </c>
    </row>
    <row r="337" spans="1:6" ht="12.75" customHeight="1" x14ac:dyDescent="0.2">
      <c r="A337" s="63">
        <v>7231</v>
      </c>
      <c r="B337" s="64" t="s">
        <v>666</v>
      </c>
      <c r="C337" s="247" t="s">
        <v>667</v>
      </c>
      <c r="D337" s="194">
        <v>5850</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6183635.6399999987</v>
      </c>
      <c r="E360" s="60">
        <f t="shared" si="86"/>
        <v>14219136.329999998</v>
      </c>
      <c r="F360" s="45">
        <f t="shared" si="72"/>
        <v>229.94783583335453</v>
      </c>
    </row>
    <row r="361" spans="1:6" ht="12.75" customHeight="1" x14ac:dyDescent="0.2">
      <c r="A361" s="63">
        <v>41</v>
      </c>
      <c r="B361" s="64" t="s">
        <v>714</v>
      </c>
      <c r="C361" s="247" t="s">
        <v>715</v>
      </c>
      <c r="D361" s="60">
        <f t="shared" ref="D361:E361" si="87">D362+D366</f>
        <v>512267.6</v>
      </c>
      <c r="E361" s="60">
        <f t="shared" si="87"/>
        <v>474067.51</v>
      </c>
      <c r="F361" s="45">
        <f t="shared" si="72"/>
        <v>92.542942399636445</v>
      </c>
    </row>
    <row r="362" spans="1:6" ht="12.75" customHeight="1" x14ac:dyDescent="0.2">
      <c r="A362" s="63">
        <v>411</v>
      </c>
      <c r="B362" s="64" t="s">
        <v>716</v>
      </c>
      <c r="C362" s="247" t="s">
        <v>717</v>
      </c>
      <c r="D362" s="60">
        <f t="shared" ref="D362:E362" si="88">SUM(D363:D365)</f>
        <v>0</v>
      </c>
      <c r="E362" s="60">
        <f t="shared" si="88"/>
        <v>61505.63</v>
      </c>
      <c r="F362" s="45" t="str">
        <f t="shared" si="72"/>
        <v>-</v>
      </c>
    </row>
    <row r="363" spans="1:6" ht="12.75" customHeight="1" x14ac:dyDescent="0.2">
      <c r="A363" s="63">
        <v>4111</v>
      </c>
      <c r="B363" s="64" t="s">
        <v>614</v>
      </c>
      <c r="C363" s="247" t="s">
        <v>718</v>
      </c>
      <c r="D363" s="194">
        <v>0</v>
      </c>
      <c r="E363" s="194">
        <v>61505.63</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512267.6</v>
      </c>
      <c r="E366" s="60">
        <f t="shared" si="89"/>
        <v>412561.88</v>
      </c>
      <c r="F366" s="45">
        <f t="shared" si="72"/>
        <v>80.536399335035043</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43.51</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512267.6</v>
      </c>
      <c r="E372" s="194">
        <v>412518.37</v>
      </c>
      <c r="F372" s="45">
        <f t="shared" si="72"/>
        <v>80.527905727397169</v>
      </c>
    </row>
    <row r="373" spans="1:6" ht="24" x14ac:dyDescent="0.2">
      <c r="A373" s="63">
        <v>42</v>
      </c>
      <c r="B373" s="183" t="s">
        <v>730</v>
      </c>
      <c r="C373" s="247" t="s">
        <v>731</v>
      </c>
      <c r="D373" s="60">
        <f t="shared" ref="D373:E373" si="90">D374+D379+D388+D393+D398+D401</f>
        <v>4562146.8499999996</v>
      </c>
      <c r="E373" s="60">
        <f t="shared" si="90"/>
        <v>6650645.21</v>
      </c>
      <c r="F373" s="45">
        <f t="shared" si="72"/>
        <v>145.77884992895395</v>
      </c>
    </row>
    <row r="374" spans="1:6" ht="12.75" customHeight="1" x14ac:dyDescent="0.2">
      <c r="A374" s="63">
        <v>421</v>
      </c>
      <c r="B374" s="64" t="s">
        <v>732</v>
      </c>
      <c r="C374" s="247" t="s">
        <v>733</v>
      </c>
      <c r="D374" s="60">
        <f t="shared" ref="D374:E374" si="91">SUM(D375:D378)</f>
        <v>3523925.9699999997</v>
      </c>
      <c r="E374" s="60">
        <f t="shared" si="91"/>
        <v>4210182.59</v>
      </c>
      <c r="F374" s="45">
        <f t="shared" si="72"/>
        <v>119.47420649134692</v>
      </c>
    </row>
    <row r="375" spans="1:6" ht="12.75" customHeight="1" x14ac:dyDescent="0.2">
      <c r="A375" s="63">
        <v>4211</v>
      </c>
      <c r="B375" s="64" t="s">
        <v>638</v>
      </c>
      <c r="C375" s="247" t="s">
        <v>734</v>
      </c>
      <c r="D375" s="194">
        <v>0</v>
      </c>
      <c r="E375" s="194">
        <v>2157.15</v>
      </c>
      <c r="F375" s="45" t="str">
        <f t="shared" si="72"/>
        <v>-</v>
      </c>
    </row>
    <row r="376" spans="1:6" ht="12.75" customHeight="1" x14ac:dyDescent="0.2">
      <c r="A376" s="63">
        <v>4212</v>
      </c>
      <c r="B376" s="64" t="s">
        <v>640</v>
      </c>
      <c r="C376" s="247" t="s">
        <v>735</v>
      </c>
      <c r="D376" s="194">
        <v>1680383.02</v>
      </c>
      <c r="E376" s="194">
        <v>1458572.82</v>
      </c>
      <c r="F376" s="45">
        <f t="shared" si="72"/>
        <v>86.800021342753155</v>
      </c>
    </row>
    <row r="377" spans="1:6" ht="12.75" customHeight="1" x14ac:dyDescent="0.2">
      <c r="A377" s="63">
        <v>4213</v>
      </c>
      <c r="B377" s="64" t="s">
        <v>642</v>
      </c>
      <c r="C377" s="247" t="s">
        <v>736</v>
      </c>
      <c r="D377" s="194">
        <v>1507660.99</v>
      </c>
      <c r="E377" s="194">
        <v>553721.98</v>
      </c>
      <c r="F377" s="45">
        <f t="shared" si="72"/>
        <v>36.727220752723724</v>
      </c>
    </row>
    <row r="378" spans="1:6" ht="12.75" customHeight="1" x14ac:dyDescent="0.2">
      <c r="A378" s="63">
        <v>4214</v>
      </c>
      <c r="B378" s="64" t="s">
        <v>644</v>
      </c>
      <c r="C378" s="247" t="s">
        <v>737</v>
      </c>
      <c r="D378" s="194">
        <v>335881.96</v>
      </c>
      <c r="E378" s="194">
        <v>2195730.64</v>
      </c>
      <c r="F378" s="45">
        <f t="shared" si="72"/>
        <v>653.72092028997338</v>
      </c>
    </row>
    <row r="379" spans="1:6" ht="12.75" customHeight="1" x14ac:dyDescent="0.2">
      <c r="A379" s="63">
        <v>422</v>
      </c>
      <c r="B379" s="64" t="s">
        <v>738</v>
      </c>
      <c r="C379" s="247" t="s">
        <v>739</v>
      </c>
      <c r="D379" s="60">
        <f t="shared" ref="D379:E379" si="92">SUM(D380:D387)</f>
        <v>676152.86</v>
      </c>
      <c r="E379" s="60">
        <f t="shared" si="92"/>
        <v>1872579.12</v>
      </c>
      <c r="F379" s="45">
        <f t="shared" si="72"/>
        <v>276.94612132528732</v>
      </c>
    </row>
    <row r="380" spans="1:6" ht="12.75" customHeight="1" x14ac:dyDescent="0.2">
      <c r="A380" s="63">
        <v>4221</v>
      </c>
      <c r="B380" s="64" t="s">
        <v>648</v>
      </c>
      <c r="C380" s="247" t="s">
        <v>740</v>
      </c>
      <c r="D380" s="194">
        <v>67803.34</v>
      </c>
      <c r="E380" s="194">
        <v>108859.75</v>
      </c>
      <c r="F380" s="45">
        <f t="shared" si="72"/>
        <v>160.55219403645899</v>
      </c>
    </row>
    <row r="381" spans="1:6" ht="12.75" customHeight="1" x14ac:dyDescent="0.2">
      <c r="A381" s="63">
        <v>4222</v>
      </c>
      <c r="B381" s="64" t="s">
        <v>741</v>
      </c>
      <c r="C381" s="247" t="s">
        <v>742</v>
      </c>
      <c r="D381" s="194">
        <v>10306.91</v>
      </c>
      <c r="E381" s="194">
        <v>15040.41</v>
      </c>
      <c r="F381" s="45">
        <f t="shared" si="72"/>
        <v>145.92550046522189</v>
      </c>
    </row>
    <row r="382" spans="1:6" ht="12.75" customHeight="1" x14ac:dyDescent="0.2">
      <c r="A382" s="63">
        <v>4223</v>
      </c>
      <c r="B382" s="64" t="s">
        <v>652</v>
      </c>
      <c r="C382" s="247" t="s">
        <v>743</v>
      </c>
      <c r="D382" s="194">
        <v>94220.21</v>
      </c>
      <c r="E382" s="194">
        <v>298587.23</v>
      </c>
      <c r="F382" s="45">
        <f t="shared" si="72"/>
        <v>316.90359212742146</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2607.59</v>
      </c>
      <c r="E385" s="194">
        <v>910.97</v>
      </c>
      <c r="F385" s="45">
        <f t="shared" si="72"/>
        <v>34.935323421243368</v>
      </c>
    </row>
    <row r="386" spans="1:6" ht="12.75" customHeight="1" x14ac:dyDescent="0.2">
      <c r="A386" s="63">
        <v>4227</v>
      </c>
      <c r="B386" s="183" t="s">
        <v>660</v>
      </c>
      <c r="C386" s="247" t="s">
        <v>747</v>
      </c>
      <c r="D386" s="194">
        <v>501214.81</v>
      </c>
      <c r="E386" s="194">
        <v>1449180.76</v>
      </c>
      <c r="F386" s="45">
        <f t="shared" si="72"/>
        <v>289.13366705983805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52785.35</v>
      </c>
      <c r="E388" s="60">
        <f t="shared" si="93"/>
        <v>26927.1</v>
      </c>
      <c r="F388" s="45">
        <f t="shared" si="72"/>
        <v>51.012449476985566</v>
      </c>
    </row>
    <row r="389" spans="1:6" ht="12.75" customHeight="1" x14ac:dyDescent="0.2">
      <c r="A389" s="63">
        <v>4231</v>
      </c>
      <c r="B389" s="64" t="s">
        <v>666</v>
      </c>
      <c r="C389" s="247" t="s">
        <v>751</v>
      </c>
      <c r="D389" s="194">
        <v>52785.35</v>
      </c>
      <c r="E389" s="194">
        <v>26927.1</v>
      </c>
      <c r="F389" s="45">
        <f t="shared" si="72"/>
        <v>51.012449476985566</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217277.97</v>
      </c>
      <c r="E393" s="60">
        <f t="shared" si="94"/>
        <v>277089</v>
      </c>
      <c r="F393" s="45">
        <f t="shared" si="72"/>
        <v>127.52742489263869</v>
      </c>
    </row>
    <row r="394" spans="1:6" ht="12.75" customHeight="1" x14ac:dyDescent="0.2">
      <c r="A394" s="63">
        <v>4241</v>
      </c>
      <c r="B394" s="64" t="s">
        <v>757</v>
      </c>
      <c r="C394" s="247" t="s">
        <v>758</v>
      </c>
      <c r="D394" s="194">
        <v>206543.66</v>
      </c>
      <c r="E394" s="194">
        <v>208500.65</v>
      </c>
      <c r="F394" s="45">
        <f t="shared" si="72"/>
        <v>100.94749458782711</v>
      </c>
    </row>
    <row r="395" spans="1:6" ht="12.75" customHeight="1" x14ac:dyDescent="0.2">
      <c r="A395" s="63">
        <v>4242</v>
      </c>
      <c r="B395" s="64" t="s">
        <v>678</v>
      </c>
      <c r="C395" s="247" t="s">
        <v>759</v>
      </c>
      <c r="D395" s="194">
        <v>0</v>
      </c>
      <c r="E395" s="194">
        <v>66434.55</v>
      </c>
      <c r="F395" s="45" t="str">
        <f t="shared" si="72"/>
        <v>-</v>
      </c>
    </row>
    <row r="396" spans="1:6" ht="12.75" customHeight="1" x14ac:dyDescent="0.2">
      <c r="A396" s="63">
        <v>4243</v>
      </c>
      <c r="B396" s="64" t="s">
        <v>680</v>
      </c>
      <c r="C396" s="247" t="s">
        <v>760</v>
      </c>
      <c r="D396" s="194">
        <v>10734.31</v>
      </c>
      <c r="E396" s="194">
        <v>2153.8000000000002</v>
      </c>
      <c r="F396" s="45">
        <f t="shared" si="72"/>
        <v>20.064633870272054</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49368.75</v>
      </c>
      <c r="E398" s="60">
        <f t="shared" si="95"/>
        <v>173855</v>
      </c>
      <c r="F398" s="45">
        <f t="shared" si="72"/>
        <v>352.15596911001393</v>
      </c>
    </row>
    <row r="399" spans="1:6" ht="12.75" customHeight="1" x14ac:dyDescent="0.2">
      <c r="A399" s="63">
        <v>4251</v>
      </c>
      <c r="B399" s="64" t="s">
        <v>764</v>
      </c>
      <c r="C399" s="247" t="s">
        <v>765</v>
      </c>
      <c r="D399" s="194">
        <v>49368.75</v>
      </c>
      <c r="E399" s="194">
        <v>173855</v>
      </c>
      <c r="F399" s="45">
        <f t="shared" si="72"/>
        <v>352.15596911001393</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42635.95</v>
      </c>
      <c r="E401" s="60">
        <f t="shared" si="96"/>
        <v>90012.4</v>
      </c>
      <c r="F401" s="45">
        <f t="shared" si="72"/>
        <v>211.11855136334475</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25809.45</v>
      </c>
      <c r="E403" s="194">
        <v>34325.31</v>
      </c>
      <c r="F403" s="45">
        <f t="shared" si="72"/>
        <v>132.99512387904429</v>
      </c>
    </row>
    <row r="404" spans="1:6" ht="12.75" customHeight="1" x14ac:dyDescent="0.2">
      <c r="A404" s="63">
        <v>4263</v>
      </c>
      <c r="B404" s="64" t="s">
        <v>696</v>
      </c>
      <c r="C404" s="247" t="s">
        <v>771</v>
      </c>
      <c r="D404" s="194">
        <v>16826.5</v>
      </c>
      <c r="E404" s="194">
        <v>55687.09</v>
      </c>
      <c r="F404" s="45">
        <f t="shared" si="72"/>
        <v>330.94874156835942</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1109221.19</v>
      </c>
      <c r="E412" s="60">
        <f t="shared" si="100"/>
        <v>7094423.6099999994</v>
      </c>
      <c r="F412" s="45">
        <f t="shared" si="72"/>
        <v>639.58601530142062</v>
      </c>
    </row>
    <row r="413" spans="1:6" ht="12.75" customHeight="1" x14ac:dyDescent="0.2">
      <c r="A413" s="63">
        <v>451</v>
      </c>
      <c r="B413" s="64" t="s">
        <v>785</v>
      </c>
      <c r="C413" s="247" t="s">
        <v>786</v>
      </c>
      <c r="D413" s="194">
        <v>1096007.44</v>
      </c>
      <c r="E413" s="194">
        <v>7012604.8899999997</v>
      </c>
      <c r="F413" s="45">
        <f t="shared" si="72"/>
        <v>639.83186920701928</v>
      </c>
    </row>
    <row r="414" spans="1:6" ht="12.75" customHeight="1" x14ac:dyDescent="0.2">
      <c r="A414" s="63">
        <v>452</v>
      </c>
      <c r="B414" s="64" t="s">
        <v>787</v>
      </c>
      <c r="C414" s="247" t="s">
        <v>788</v>
      </c>
      <c r="D414" s="194">
        <v>13213.75</v>
      </c>
      <c r="E414" s="194">
        <v>81818.720000000001</v>
      </c>
      <c r="F414" s="45">
        <f t="shared" si="72"/>
        <v>619.19379434301391</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5856914.5599999987</v>
      </c>
      <c r="E418" s="60">
        <f t="shared" si="102"/>
        <v>13816944.089999998</v>
      </c>
      <c r="F418" s="45">
        <f t="shared" si="72"/>
        <v>235.90824056685574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8074023.6699999999</v>
      </c>
      <c r="E420" s="194">
        <v>13355189.58</v>
      </c>
      <c r="F420" s="45">
        <f t="shared" si="72"/>
        <v>165.40934391390013</v>
      </c>
    </row>
    <row r="421" spans="1:6" ht="12.75" customHeight="1" x14ac:dyDescent="0.2">
      <c r="A421" s="63">
        <v>97</v>
      </c>
      <c r="B421" s="220" t="s">
        <v>801</v>
      </c>
      <c r="C421" s="247" t="s">
        <v>802</v>
      </c>
      <c r="D421" s="194">
        <v>175684.55</v>
      </c>
      <c r="E421" s="194">
        <v>38774.14</v>
      </c>
      <c r="F421" s="45">
        <f t="shared" si="72"/>
        <v>22.070318647826461</v>
      </c>
    </row>
    <row r="422" spans="1:6" ht="12.75" customHeight="1" x14ac:dyDescent="0.2">
      <c r="A422" s="63" t="s">
        <v>582</v>
      </c>
      <c r="B422" s="64" t="s">
        <v>803</v>
      </c>
      <c r="C422" s="247" t="s">
        <v>804</v>
      </c>
      <c r="D422" s="60">
        <f>D6+D308</f>
        <v>44754632.150000006</v>
      </c>
      <c r="E422" s="60">
        <f>E6+E308</f>
        <v>51113327.060000002</v>
      </c>
      <c r="F422" s="45">
        <f t="shared" si="72"/>
        <v>114.20790341587022</v>
      </c>
    </row>
    <row r="423" spans="1:6" ht="12.75" customHeight="1" x14ac:dyDescent="0.2">
      <c r="A423" s="63" t="s">
        <v>582</v>
      </c>
      <c r="B423" s="64" t="s">
        <v>805</v>
      </c>
      <c r="C423" s="247" t="s">
        <v>806</v>
      </c>
      <c r="D423" s="60">
        <f t="shared" ref="D423:E423" si="103">D299+D360</f>
        <v>45624380.979999997</v>
      </c>
      <c r="E423" s="60">
        <f t="shared" si="103"/>
        <v>59786971.219999991</v>
      </c>
      <c r="F423" s="45">
        <f t="shared" si="72"/>
        <v>131.04171483709192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869748.82999999076</v>
      </c>
      <c r="E425" s="60">
        <f t="shared" si="105"/>
        <v>8673644.159999989</v>
      </c>
      <c r="F425" s="45">
        <f t="shared" si="72"/>
        <v>997.25850277948427</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5403315.5800000001</v>
      </c>
      <c r="E427" s="60">
        <f t="shared" si="107"/>
        <v>7062889.1500000004</v>
      </c>
      <c r="F427" s="45">
        <f t="shared" si="72"/>
        <v>130.7139856154765</v>
      </c>
    </row>
    <row r="428" spans="1:6" ht="24" x14ac:dyDescent="0.2">
      <c r="A428" s="249" t="s">
        <v>816</v>
      </c>
      <c r="B428" s="243" t="s">
        <v>817</v>
      </c>
      <c r="C428" s="250" t="s">
        <v>818</v>
      </c>
      <c r="D428" s="81">
        <f t="shared" ref="D428:E428" si="108">D304+D421</f>
        <v>2696382.38</v>
      </c>
      <c r="E428" s="81">
        <f t="shared" si="108"/>
        <v>5504915</v>
      </c>
      <c r="F428" s="61">
        <f t="shared" si="72"/>
        <v>204.15928544971428</v>
      </c>
    </row>
    <row r="429" spans="1:6" s="55" customFormat="1" ht="20.100000000000001" customHeight="1" x14ac:dyDescent="0.2">
      <c r="A429" s="331" t="s">
        <v>819</v>
      </c>
      <c r="B429" s="328"/>
      <c r="C429" s="171"/>
      <c r="D429" s="43"/>
      <c r="E429" s="43"/>
      <c r="F429" s="44"/>
    </row>
    <row r="430" spans="1:6" ht="12.75" customHeight="1" x14ac:dyDescent="0.2">
      <c r="A430" s="63">
        <v>8</v>
      </c>
      <c r="B430" s="64" t="s">
        <v>820</v>
      </c>
      <c r="C430" s="247" t="s">
        <v>821</v>
      </c>
      <c r="D430" s="60">
        <f>D431+D466+D479+D491+D522</f>
        <v>3627165.3200000003</v>
      </c>
      <c r="E430" s="60">
        <f>E431+E466+E479+E491+E522</f>
        <v>18785187.210000001</v>
      </c>
      <c r="F430" s="45">
        <f t="shared" ref="F430:F651" si="109">IF(D430&lt;&gt;0,IF(E430/D430&gt;=100,"&gt;&gt;100",E430/D430*100),"-")</f>
        <v>517.90270232292585</v>
      </c>
    </row>
    <row r="431" spans="1:6" ht="24" x14ac:dyDescent="0.2">
      <c r="A431" s="63">
        <v>81</v>
      </c>
      <c r="B431" s="182" t="s">
        <v>822</v>
      </c>
      <c r="C431" s="247" t="s">
        <v>823</v>
      </c>
      <c r="D431" s="60">
        <f t="shared" ref="D431:E431" si="110">D432+D437+D440+D444+D445+D452+D457+D465</f>
        <v>153643.93</v>
      </c>
      <c r="E431" s="60">
        <f t="shared" si="110"/>
        <v>0</v>
      </c>
      <c r="F431" s="45">
        <f t="shared" si="109"/>
        <v>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1327</v>
      </c>
      <c r="E437" s="60">
        <f t="shared" si="112"/>
        <v>0</v>
      </c>
      <c r="F437" s="45">
        <f t="shared" si="109"/>
        <v>0</v>
      </c>
    </row>
    <row r="438" spans="1:6" ht="24" x14ac:dyDescent="0.2">
      <c r="A438" s="63">
        <v>8121</v>
      </c>
      <c r="B438" s="183" t="s">
        <v>836</v>
      </c>
      <c r="C438" s="247" t="s">
        <v>837</v>
      </c>
      <c r="D438" s="194">
        <v>1327</v>
      </c>
      <c r="E438" s="194">
        <v>0</v>
      </c>
      <c r="F438" s="45">
        <f t="shared" si="109"/>
        <v>0</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152316.93</v>
      </c>
      <c r="E444" s="194">
        <v>0</v>
      </c>
      <c r="F444" s="45">
        <f t="shared" si="109"/>
        <v>0</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2387625</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2387625</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3473521.39</v>
      </c>
      <c r="E491" s="60">
        <f t="shared" si="126"/>
        <v>16397562.210000001</v>
      </c>
      <c r="F491" s="45">
        <f t="shared" si="109"/>
        <v>472.07316060316532</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3473521.39</v>
      </c>
      <c r="E502" s="60">
        <f t="shared" si="129"/>
        <v>14282562.210000001</v>
      </c>
      <c r="F502" s="45">
        <f t="shared" si="109"/>
        <v>411.18394293233359</v>
      </c>
    </row>
    <row r="503" spans="1:6" ht="12.75" customHeight="1" x14ac:dyDescent="0.2">
      <c r="A503" s="63">
        <v>8443</v>
      </c>
      <c r="B503" s="64" t="s">
        <v>966</v>
      </c>
      <c r="C503" s="247" t="s">
        <v>967</v>
      </c>
      <c r="D503" s="194">
        <v>3400000</v>
      </c>
      <c r="E503" s="194">
        <v>9619363.2200000007</v>
      </c>
      <c r="F503" s="45">
        <f t="shared" si="109"/>
        <v>282.92244764705885</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73521.39</v>
      </c>
      <c r="E505" s="194">
        <v>4663198.99</v>
      </c>
      <c r="F505" s="45">
        <f t="shared" si="109"/>
        <v>6342.6425833352714</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2115000</v>
      </c>
      <c r="F514" s="45" t="str">
        <f t="shared" si="109"/>
        <v>-</v>
      </c>
    </row>
    <row r="515" spans="1:6" ht="12.75" customHeight="1" x14ac:dyDescent="0.2">
      <c r="A515" s="63">
        <v>8471</v>
      </c>
      <c r="B515" s="64" t="s">
        <v>990</v>
      </c>
      <c r="C515" s="247" t="s">
        <v>991</v>
      </c>
      <c r="D515" s="194">
        <v>0</v>
      </c>
      <c r="E515" s="194">
        <v>2115000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4010588.8</v>
      </c>
      <c r="E535" s="60">
        <f>E536+E571+E584+E597+E629</f>
        <v>10369990.059999999</v>
      </c>
      <c r="F535" s="45">
        <f t="shared" si="109"/>
        <v>258.56527749740883</v>
      </c>
    </row>
    <row r="536" spans="1:6" ht="24" x14ac:dyDescent="0.2">
      <c r="A536" s="63">
        <v>51</v>
      </c>
      <c r="B536" s="65" t="s">
        <v>1032</v>
      </c>
      <c r="C536" s="247" t="s">
        <v>1033</v>
      </c>
      <c r="D536" s="60">
        <f>D537+D542+D545+D549+D550+D557+D562+D570</f>
        <v>200000</v>
      </c>
      <c r="E536" s="60">
        <f>E537+E542+E545+E549+E550+E557+E562+E570</f>
        <v>0</v>
      </c>
      <c r="F536" s="45">
        <f t="shared" si="109"/>
        <v>0</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200000</v>
      </c>
      <c r="E549" s="194">
        <v>0</v>
      </c>
      <c r="F549" s="45">
        <f t="shared" si="109"/>
        <v>0</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3810588.8</v>
      </c>
      <c r="E597" s="60">
        <f t="shared" si="152"/>
        <v>10369990.059999999</v>
      </c>
      <c r="F597" s="45">
        <f t="shared" si="109"/>
        <v>272.13616068991746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3810588.8</v>
      </c>
      <c r="E609" s="60">
        <f t="shared" si="156"/>
        <v>10052740.059999999</v>
      </c>
      <c r="F609" s="45">
        <f t="shared" si="109"/>
        <v>263.81067566251176</v>
      </c>
    </row>
    <row r="610" spans="1:6" ht="24" x14ac:dyDescent="0.2">
      <c r="A610" s="63">
        <v>5443</v>
      </c>
      <c r="B610" s="64" t="s">
        <v>1170</v>
      </c>
      <c r="C610" s="247" t="s">
        <v>1171</v>
      </c>
      <c r="D610" s="194">
        <v>3810588.8</v>
      </c>
      <c r="E610" s="194">
        <v>10039952.02</v>
      </c>
      <c r="F610" s="45">
        <f t="shared" si="109"/>
        <v>263.47508343067614</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12788.04</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317250</v>
      </c>
      <c r="F621" s="45" t="str">
        <f t="shared" si="109"/>
        <v>-</v>
      </c>
    </row>
    <row r="622" spans="1:6" ht="12.75" customHeight="1" x14ac:dyDescent="0.2">
      <c r="A622" s="63">
        <v>5471</v>
      </c>
      <c r="B622" s="64" t="s">
        <v>1194</v>
      </c>
      <c r="C622" s="247" t="s">
        <v>1195</v>
      </c>
      <c r="D622" s="194">
        <v>0</v>
      </c>
      <c r="E622" s="194">
        <v>317250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8415197.1500000022</v>
      </c>
      <c r="F639" s="45" t="str">
        <f t="shared" si="109"/>
        <v>-</v>
      </c>
    </row>
    <row r="640" spans="1:6" ht="12.75" customHeight="1" x14ac:dyDescent="0.2">
      <c r="A640" s="63" t="s">
        <v>582</v>
      </c>
      <c r="B640" s="64" t="s">
        <v>1230</v>
      </c>
      <c r="C640" s="247" t="s">
        <v>1231</v>
      </c>
      <c r="D640" s="60">
        <f>IF(D535-D430&gt;=0,D535-D430,0)</f>
        <v>383423.47999999952</v>
      </c>
      <c r="E640" s="60">
        <f>IF(E535-E430&gt;=0,E535-E430,0)</f>
        <v>0</v>
      </c>
      <c r="F640" s="45">
        <f t="shared" si="109"/>
        <v>0</v>
      </c>
    </row>
    <row r="641" spans="1:6" ht="12.75" customHeight="1" x14ac:dyDescent="0.2">
      <c r="A641" s="63">
        <v>92213</v>
      </c>
      <c r="B641" s="64" t="s">
        <v>1232</v>
      </c>
      <c r="C641" s="247" t="s">
        <v>1233</v>
      </c>
      <c r="D641" s="194">
        <v>5443506.5499999998</v>
      </c>
      <c r="E641" s="194">
        <v>5622607.04</v>
      </c>
      <c r="F641" s="45">
        <f t="shared" si="109"/>
        <v>103.29016762182457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48381797.470000006</v>
      </c>
      <c r="E643" s="60">
        <f>E422+E430</f>
        <v>69898514.270000011</v>
      </c>
      <c r="F643" s="45">
        <f t="shared" si="109"/>
        <v>144.47275199591712</v>
      </c>
    </row>
    <row r="644" spans="1:6" ht="12.75" customHeight="1" x14ac:dyDescent="0.2">
      <c r="A644" s="63" t="s">
        <v>582</v>
      </c>
      <c r="B644" s="64" t="s">
        <v>1238</v>
      </c>
      <c r="C644" s="247" t="s">
        <v>1239</v>
      </c>
      <c r="D644" s="60">
        <f>D423+D535</f>
        <v>49634969.779999994</v>
      </c>
      <c r="E644" s="60">
        <f>E423+E535</f>
        <v>70156961.279999986</v>
      </c>
      <c r="F644" s="45">
        <f t="shared" si="109"/>
        <v>141.34583256716147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1253172.3099999875</v>
      </c>
      <c r="E646" s="60">
        <f t="shared" si="164"/>
        <v>258447.00999997556</v>
      </c>
      <c r="F646" s="45">
        <f t="shared" si="109"/>
        <v>20.62342169050784</v>
      </c>
    </row>
    <row r="647" spans="1:6" ht="24" x14ac:dyDescent="0.2">
      <c r="A647" s="251" t="s">
        <v>1244</v>
      </c>
      <c r="B647" s="64" t="s">
        <v>1245</v>
      </c>
      <c r="C647" s="252" t="s">
        <v>1244</v>
      </c>
      <c r="D647" s="60">
        <f>IF(D426-D427+D641-D642&gt;=0,D426-D427+D641-D642,0)</f>
        <v>40190.969999999739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1440282.1100000003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1212981.3399999877</v>
      </c>
      <c r="E650" s="60">
        <f t="shared" si="166"/>
        <v>1698729.1199999759</v>
      </c>
      <c r="F650" s="45">
        <f t="shared" si="109"/>
        <v>140.04577514770284</v>
      </c>
    </row>
    <row r="651" spans="1:6" ht="24" x14ac:dyDescent="0.2">
      <c r="A651" s="249" t="s">
        <v>1252</v>
      </c>
      <c r="B651" s="184" t="s">
        <v>1253</v>
      </c>
      <c r="C651" s="250" t="s">
        <v>1252</v>
      </c>
      <c r="D651" s="196">
        <v>1808048.75</v>
      </c>
      <c r="E651" s="196">
        <v>0</v>
      </c>
      <c r="F651" s="61">
        <f t="shared" si="109"/>
        <v>0</v>
      </c>
    </row>
    <row r="652" spans="1:6" s="55" customFormat="1" ht="20.100000000000001" customHeight="1" x14ac:dyDescent="0.2">
      <c r="A652" s="331" t="s">
        <v>1254</v>
      </c>
      <c r="B652" s="328"/>
      <c r="C652" s="171"/>
      <c r="D652" s="43"/>
      <c r="E652" s="43"/>
      <c r="F652" s="44"/>
    </row>
    <row r="653" spans="1:6" ht="12.75" customHeight="1" x14ac:dyDescent="0.2">
      <c r="A653" s="63">
        <v>11</v>
      </c>
      <c r="B653" s="64" t="s">
        <v>1255</v>
      </c>
      <c r="C653" s="247" t="s">
        <v>1256</v>
      </c>
      <c r="D653" s="194">
        <v>2044821.4</v>
      </c>
      <c r="E653" s="194">
        <v>848229.83</v>
      </c>
      <c r="F653" s="45">
        <f t="shared" ref="F653:F740" si="167">IF(D653&lt;&gt;0,IF(E653/D653&gt;=100,"&gt;&gt;100",E653/D653*100),"-")</f>
        <v>41.48185411205106</v>
      </c>
    </row>
    <row r="654" spans="1:6" ht="12.75" customHeight="1" x14ac:dyDescent="0.2">
      <c r="A654" s="63" t="s">
        <v>1257</v>
      </c>
      <c r="B654" s="64" t="s">
        <v>1258</v>
      </c>
      <c r="C654" s="247" t="s">
        <v>1257</v>
      </c>
      <c r="D654" s="194">
        <v>48041835.710000001</v>
      </c>
      <c r="E654" s="194">
        <v>76104574.109999999</v>
      </c>
      <c r="F654" s="45">
        <f t="shared" si="167"/>
        <v>158.41312677849794</v>
      </c>
    </row>
    <row r="655" spans="1:6" ht="12.75" customHeight="1" x14ac:dyDescent="0.2">
      <c r="A655" s="63" t="s">
        <v>1259</v>
      </c>
      <c r="B655" s="64" t="s">
        <v>1260</v>
      </c>
      <c r="C655" s="247" t="s">
        <v>1259</v>
      </c>
      <c r="D655" s="194">
        <v>49232939.289999999</v>
      </c>
      <c r="E655" s="194">
        <v>73873524.069999993</v>
      </c>
      <c r="F655" s="45">
        <f t="shared" si="167"/>
        <v>150.04898170888791</v>
      </c>
    </row>
    <row r="656" spans="1:6" ht="24" x14ac:dyDescent="0.2">
      <c r="A656" s="63">
        <v>11</v>
      </c>
      <c r="B656" s="64" t="s">
        <v>1261</v>
      </c>
      <c r="C656" s="247" t="s">
        <v>1262</v>
      </c>
      <c r="D656" s="60">
        <f t="shared" ref="D656:E656" si="168">+D653+D654-D655</f>
        <v>853717.8200000003</v>
      </c>
      <c r="E656" s="60">
        <f t="shared" si="168"/>
        <v>3079279.8700000048</v>
      </c>
      <c r="F656" s="45">
        <f t="shared" si="167"/>
        <v>360.69059329228992</v>
      </c>
    </row>
    <row r="657" spans="1:6" ht="24" x14ac:dyDescent="0.2">
      <c r="A657" s="63" t="s">
        <v>582</v>
      </c>
      <c r="B657" s="64" t="s">
        <v>1263</v>
      </c>
      <c r="C657" s="247" t="s">
        <v>1264</v>
      </c>
      <c r="D657" s="253">
        <v>116</v>
      </c>
      <c r="E657" s="253">
        <v>144</v>
      </c>
      <c r="F657" s="45">
        <f t="shared" si="167"/>
        <v>124.13793103448276</v>
      </c>
    </row>
    <row r="658" spans="1:6" ht="24" x14ac:dyDescent="0.2">
      <c r="A658" s="63" t="s">
        <v>582</v>
      </c>
      <c r="B658" s="64" t="s">
        <v>1265</v>
      </c>
      <c r="C658" s="247" t="s">
        <v>1266</v>
      </c>
      <c r="D658" s="253">
        <v>705</v>
      </c>
      <c r="E658" s="253">
        <v>746</v>
      </c>
      <c r="F658" s="45">
        <f t="shared" si="167"/>
        <v>105.81560283687944</v>
      </c>
    </row>
    <row r="659" spans="1:6" ht="12.75" customHeight="1" x14ac:dyDescent="0.2">
      <c r="A659" s="63" t="s">
        <v>582</v>
      </c>
      <c r="B659" s="64" t="s">
        <v>1267</v>
      </c>
      <c r="C659" s="247" t="s">
        <v>1268</v>
      </c>
      <c r="D659" s="253">
        <v>114</v>
      </c>
      <c r="E659" s="253">
        <v>160</v>
      </c>
      <c r="F659" s="45">
        <f t="shared" si="167"/>
        <v>140.35087719298244</v>
      </c>
    </row>
    <row r="660" spans="1:6" ht="12.75" customHeight="1" x14ac:dyDescent="0.2">
      <c r="A660" s="63" t="s">
        <v>582</v>
      </c>
      <c r="B660" s="64" t="s">
        <v>1269</v>
      </c>
      <c r="C660" s="247" t="s">
        <v>1270</v>
      </c>
      <c r="D660" s="253">
        <v>634</v>
      </c>
      <c r="E660" s="253">
        <v>681</v>
      </c>
      <c r="F660" s="45">
        <f t="shared" si="167"/>
        <v>107.41324921135646</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9233.93</v>
      </c>
      <c r="F663" s="71" t="str">
        <f t="shared" si="167"/>
        <v>-</v>
      </c>
    </row>
    <row r="664" spans="1:6" ht="12.75" customHeight="1" x14ac:dyDescent="0.2">
      <c r="A664" s="70" t="s">
        <v>1278</v>
      </c>
      <c r="B664" s="65" t="s">
        <v>1279</v>
      </c>
      <c r="C664" s="277" t="s">
        <v>1278</v>
      </c>
      <c r="D664" s="192">
        <v>0</v>
      </c>
      <c r="E664" s="192">
        <v>788344.29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1789.53</v>
      </c>
      <c r="E667" s="192">
        <v>1733.12</v>
      </c>
      <c r="F667" s="71">
        <f t="shared" si="167"/>
        <v>96.847775672942049</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4102097.35</v>
      </c>
      <c r="E669" s="194">
        <v>782915.4</v>
      </c>
      <c r="F669" s="45">
        <f t="shared" si="167"/>
        <v>19.085734276881556</v>
      </c>
    </row>
    <row r="670" spans="1:6" ht="12.75" customHeight="1" x14ac:dyDescent="0.2">
      <c r="A670" s="63">
        <v>63312</v>
      </c>
      <c r="B670" s="64" t="s">
        <v>1290</v>
      </c>
      <c r="C670" s="247" t="s">
        <v>1291</v>
      </c>
      <c r="D670" s="194">
        <v>20092.900000000001</v>
      </c>
      <c r="E670" s="194">
        <v>108307.5</v>
      </c>
      <c r="F670" s="45">
        <f t="shared" si="167"/>
        <v>539.03368851683922</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12424.05</v>
      </c>
      <c r="E672" s="194">
        <v>42385.4</v>
      </c>
      <c r="F672" s="45">
        <f t="shared" si="167"/>
        <v>341.15606424636093</v>
      </c>
    </row>
    <row r="673" spans="1:6" ht="12.75" customHeight="1" x14ac:dyDescent="0.2">
      <c r="A673" s="63">
        <v>63321</v>
      </c>
      <c r="B673" s="64" t="s">
        <v>1296</v>
      </c>
      <c r="C673" s="247" t="s">
        <v>1297</v>
      </c>
      <c r="D673" s="194">
        <v>641106.68999999994</v>
      </c>
      <c r="E673" s="194">
        <v>119695.33</v>
      </c>
      <c r="F673" s="45">
        <f t="shared" si="167"/>
        <v>18.670110898390408</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35949.599999999999</v>
      </c>
      <c r="E677" s="192">
        <v>55202.400000000001</v>
      </c>
      <c r="F677" s="71">
        <f t="shared" si="167"/>
        <v>153.55497696775487</v>
      </c>
    </row>
    <row r="678" spans="1:6" ht="12.75" customHeight="1" x14ac:dyDescent="0.2">
      <c r="A678" s="70">
        <v>63415</v>
      </c>
      <c r="B678" s="65" t="s">
        <v>1306</v>
      </c>
      <c r="C678" s="278" t="s">
        <v>1307</v>
      </c>
      <c r="D678" s="192">
        <v>32581.040000000001</v>
      </c>
      <c r="E678" s="192">
        <v>0</v>
      </c>
      <c r="F678" s="71">
        <f t="shared" si="167"/>
        <v>0</v>
      </c>
    </row>
    <row r="679" spans="1:6" ht="12" x14ac:dyDescent="0.2">
      <c r="A679" s="70">
        <v>63416</v>
      </c>
      <c r="B679" s="182" t="s">
        <v>1308</v>
      </c>
      <c r="C679" s="278" t="s">
        <v>1309</v>
      </c>
      <c r="D679" s="192">
        <v>272538.57</v>
      </c>
      <c r="E679" s="192">
        <v>286421.34999999998</v>
      </c>
      <c r="F679" s="71">
        <f t="shared" si="167"/>
        <v>105.09387717122019</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227444.33</v>
      </c>
      <c r="E681" s="192">
        <v>490225.84</v>
      </c>
      <c r="F681" s="71">
        <f t="shared" si="167"/>
        <v>215.53662823777583</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13027416.5</v>
      </c>
      <c r="E683" s="192">
        <v>14138577.32</v>
      </c>
      <c r="F683" s="71">
        <f t="shared" si="167"/>
        <v>108.52940274075063</v>
      </c>
    </row>
    <row r="684" spans="1:6" ht="24" x14ac:dyDescent="0.2">
      <c r="A684" s="70">
        <v>63613</v>
      </c>
      <c r="B684" s="182" t="s">
        <v>1318</v>
      </c>
      <c r="C684" s="278" t="s">
        <v>1319</v>
      </c>
      <c r="D684" s="192">
        <v>86447.29</v>
      </c>
      <c r="E684" s="192">
        <v>101434.38</v>
      </c>
      <c r="F684" s="71">
        <f t="shared" si="167"/>
        <v>117.33667995838853</v>
      </c>
    </row>
    <row r="685" spans="1:6" ht="24" x14ac:dyDescent="0.2">
      <c r="A685" s="63">
        <v>63622</v>
      </c>
      <c r="B685" s="244" t="s">
        <v>1320</v>
      </c>
      <c r="C685" s="247" t="s">
        <v>1321</v>
      </c>
      <c r="D685" s="194">
        <v>178837.34</v>
      </c>
      <c r="E685" s="194">
        <v>230020.97</v>
      </c>
      <c r="F685" s="45">
        <f t="shared" si="167"/>
        <v>128.62021432436873</v>
      </c>
    </row>
    <row r="686" spans="1:6" ht="24" x14ac:dyDescent="0.2">
      <c r="A686" s="63">
        <v>63623</v>
      </c>
      <c r="B686" s="244" t="s">
        <v>1322</v>
      </c>
      <c r="C686" s="247" t="s">
        <v>1323</v>
      </c>
      <c r="D686" s="194">
        <v>4840</v>
      </c>
      <c r="E686" s="194">
        <v>8994.84</v>
      </c>
      <c r="F686" s="45">
        <f t="shared" si="167"/>
        <v>185.84380165289255</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740200.56</v>
      </c>
      <c r="E702" s="192">
        <v>1135505.8500000001</v>
      </c>
      <c r="F702" s="71">
        <f t="shared" si="167"/>
        <v>153.40515954216517</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576306.31000000006</v>
      </c>
      <c r="E706" s="192">
        <v>5023617.66</v>
      </c>
      <c r="F706" s="71">
        <f t="shared" si="167"/>
        <v>871.69228808200967</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164576.81</v>
      </c>
      <c r="F711" s="71" t="str">
        <f t="shared" si="167"/>
        <v>-</v>
      </c>
    </row>
    <row r="712" spans="1:6" ht="12.75" customHeight="1" x14ac:dyDescent="0.2">
      <c r="A712" s="70" t="s">
        <v>1359</v>
      </c>
      <c r="B712" s="65" t="s">
        <v>1360</v>
      </c>
      <c r="C712" s="277" t="s">
        <v>1359</v>
      </c>
      <c r="D712" s="192">
        <v>0</v>
      </c>
      <c r="E712" s="192">
        <v>33951.24</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15716.53</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847254.89</v>
      </c>
      <c r="E724" s="192">
        <v>1038814.69</v>
      </c>
      <c r="F724" s="71">
        <f t="shared" si="167"/>
        <v>122.60946525785172</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10688.91</v>
      </c>
      <c r="E726" s="192">
        <v>2184.4499999999998</v>
      </c>
      <c r="F726" s="71">
        <f t="shared" si="167"/>
        <v>20.436602048291171</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80833.06</v>
      </c>
      <c r="E732" s="192">
        <v>55572.59</v>
      </c>
      <c r="F732" s="71">
        <f t="shared" si="167"/>
        <v>68.749828349935044</v>
      </c>
    </row>
    <row r="733" spans="1:6" ht="12.75" customHeight="1" x14ac:dyDescent="0.2">
      <c r="A733" s="70">
        <v>31215</v>
      </c>
      <c r="B733" s="65" t="s">
        <v>1396</v>
      </c>
      <c r="C733" s="278" t="s">
        <v>1397</v>
      </c>
      <c r="D733" s="192">
        <v>42543.03</v>
      </c>
      <c r="E733" s="192">
        <v>65525.32</v>
      </c>
      <c r="F733" s="71">
        <f t="shared" si="167"/>
        <v>154.02128151191866</v>
      </c>
    </row>
    <row r="734" spans="1:6" ht="12.75" customHeight="1" x14ac:dyDescent="0.2">
      <c r="A734" s="70">
        <v>32121</v>
      </c>
      <c r="B734" s="65" t="s">
        <v>1398</v>
      </c>
      <c r="C734" s="278" t="s">
        <v>1399</v>
      </c>
      <c r="D734" s="192">
        <v>438428.93</v>
      </c>
      <c r="E734" s="192">
        <v>535569.15</v>
      </c>
      <c r="F734" s="71">
        <f t="shared" si="167"/>
        <v>122.1564347954867</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26871.38</v>
      </c>
      <c r="E736" s="194">
        <v>40031.199999999997</v>
      </c>
      <c r="F736" s="45">
        <f t="shared" si="167"/>
        <v>148.97336869189448</v>
      </c>
    </row>
    <row r="737" spans="1:6" ht="12.75" customHeight="1" x14ac:dyDescent="0.2">
      <c r="A737" s="63" t="s">
        <v>1404</v>
      </c>
      <c r="B737" s="64" t="s">
        <v>1405</v>
      </c>
      <c r="C737" s="247" t="s">
        <v>1404</v>
      </c>
      <c r="D737" s="194">
        <v>95371.51</v>
      </c>
      <c r="E737" s="194">
        <v>141322.21</v>
      </c>
      <c r="F737" s="45">
        <f t="shared" si="167"/>
        <v>148.1807407683909</v>
      </c>
    </row>
    <row r="738" spans="1:6" ht="12.75" customHeight="1" x14ac:dyDescent="0.2">
      <c r="A738" s="63" t="s">
        <v>1406</v>
      </c>
      <c r="B738" s="64" t="s">
        <v>1407</v>
      </c>
      <c r="C738" s="247" t="s">
        <v>1406</v>
      </c>
      <c r="D738" s="194">
        <v>44078.68</v>
      </c>
      <c r="E738" s="194">
        <v>80823.41</v>
      </c>
      <c r="F738" s="45">
        <f t="shared" si="167"/>
        <v>183.36168415206626</v>
      </c>
    </row>
    <row r="739" spans="1:6" ht="12.75" customHeight="1" x14ac:dyDescent="0.2">
      <c r="A739" s="70" t="s">
        <v>1408</v>
      </c>
      <c r="B739" s="65" t="s">
        <v>1409</v>
      </c>
      <c r="C739" s="278" t="s">
        <v>1408</v>
      </c>
      <c r="D739" s="192">
        <v>61237.43</v>
      </c>
      <c r="E739" s="192">
        <v>77649.2</v>
      </c>
      <c r="F739" s="71">
        <f t="shared" si="167"/>
        <v>126.80022659344129</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63287.08</v>
      </c>
      <c r="E741" s="192">
        <v>54890.23</v>
      </c>
      <c r="F741" s="71">
        <f t="shared" ref="F741:F1006" si="169">IF(D741&lt;&gt;0,IF(E741/D741&gt;=100,"&gt;&gt;100",E741/D741*100),"-")</f>
        <v>86.732126051636442</v>
      </c>
    </row>
    <row r="742" spans="1:6" ht="12.75" customHeight="1" x14ac:dyDescent="0.2">
      <c r="A742" s="70" t="s">
        <v>1414</v>
      </c>
      <c r="B742" s="65" t="s">
        <v>1415</v>
      </c>
      <c r="C742" s="278" t="s">
        <v>1414</v>
      </c>
      <c r="D742" s="192">
        <v>7165.51</v>
      </c>
      <c r="E742" s="192">
        <v>7710.29</v>
      </c>
      <c r="F742" s="71">
        <f t="shared" si="169"/>
        <v>107.60280845327128</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3976</v>
      </c>
      <c r="E744" s="192">
        <v>35612.239999999998</v>
      </c>
      <c r="F744" s="71">
        <f t="shared" si="170"/>
        <v>895.68008048289721</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53791.7</v>
      </c>
      <c r="E760" s="194">
        <v>154772.25</v>
      </c>
      <c r="F760" s="45">
        <f t="shared" si="169"/>
        <v>287.72515090618072</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4272.54</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243720.79</v>
      </c>
      <c r="E778" s="192">
        <v>211292.04</v>
      </c>
      <c r="F778" s="71">
        <f t="shared" si="169"/>
        <v>86.694302935748738</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2300</v>
      </c>
      <c r="E780" s="192">
        <v>2300</v>
      </c>
      <c r="F780" s="71">
        <f t="shared" si="169"/>
        <v>100</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11354.91</v>
      </c>
      <c r="E787" s="192">
        <v>6800</v>
      </c>
      <c r="F787" s="71">
        <f t="shared" si="169"/>
        <v>59.885987647634373</v>
      </c>
    </row>
    <row r="788" spans="1:6" ht="12.75" customHeight="1" x14ac:dyDescent="0.2">
      <c r="A788" s="70">
        <v>36325</v>
      </c>
      <c r="B788" s="65" t="s">
        <v>1506</v>
      </c>
      <c r="C788" s="278" t="s">
        <v>1507</v>
      </c>
      <c r="D788" s="192">
        <v>0</v>
      </c>
      <c r="E788" s="192">
        <v>1170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3345</v>
      </c>
      <c r="E844" s="194">
        <v>3345</v>
      </c>
      <c r="F844" s="45">
        <f t="shared" si="169"/>
        <v>100</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264360</v>
      </c>
      <c r="E846" s="194">
        <v>254920</v>
      </c>
      <c r="F846" s="45">
        <f t="shared" si="169"/>
        <v>96.429111817218953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672868.08</v>
      </c>
      <c r="E850" s="194">
        <v>498222.84</v>
      </c>
      <c r="F850" s="45">
        <f t="shared" si="169"/>
        <v>74.044653745500909</v>
      </c>
    </row>
    <row r="851" spans="1:6" ht="12.75" customHeight="1" x14ac:dyDescent="0.2">
      <c r="A851" s="63">
        <v>37221</v>
      </c>
      <c r="B851" s="64" t="s">
        <v>1631</v>
      </c>
      <c r="C851" s="247" t="s">
        <v>1632</v>
      </c>
      <c r="D851" s="194">
        <v>45855.67</v>
      </c>
      <c r="E851" s="194">
        <v>53485.97</v>
      </c>
      <c r="F851" s="45">
        <f t="shared" si="169"/>
        <v>116.63981793309313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33252.92</v>
      </c>
      <c r="E853" s="194">
        <v>27519.67</v>
      </c>
      <c r="F853" s="45">
        <f t="shared" si="169"/>
        <v>82.758656984108455</v>
      </c>
    </row>
    <row r="854" spans="1:6" ht="12.75" customHeight="1" x14ac:dyDescent="0.2">
      <c r="A854" s="63" t="s">
        <v>1636</v>
      </c>
      <c r="B854" s="64" t="s">
        <v>1637</v>
      </c>
      <c r="C854" s="247" t="s">
        <v>1636</v>
      </c>
      <c r="D854" s="194">
        <v>607705.15</v>
      </c>
      <c r="E854" s="194">
        <v>659239.9</v>
      </c>
      <c r="F854" s="45">
        <f t="shared" si="169"/>
        <v>108.48022268693956</v>
      </c>
    </row>
    <row r="855" spans="1:6" ht="12.75" customHeight="1" x14ac:dyDescent="0.2">
      <c r="A855" s="63" t="s">
        <v>1638</v>
      </c>
      <c r="B855" s="64" t="s">
        <v>1639</v>
      </c>
      <c r="C855" s="247" t="s">
        <v>1638</v>
      </c>
      <c r="D855" s="194">
        <v>149714.6</v>
      </c>
      <c r="E855" s="194">
        <v>362461.21</v>
      </c>
      <c r="F855" s="45">
        <f t="shared" si="169"/>
        <v>242.10144501605052</v>
      </c>
    </row>
    <row r="856" spans="1:6" ht="12.75" customHeight="1" x14ac:dyDescent="0.2">
      <c r="A856" s="63">
        <v>38117</v>
      </c>
      <c r="B856" s="64" t="s">
        <v>1640</v>
      </c>
      <c r="C856" s="247" t="s">
        <v>1641</v>
      </c>
      <c r="D856" s="194">
        <v>231653.78</v>
      </c>
      <c r="E856" s="194">
        <v>385671.38</v>
      </c>
      <c r="F856" s="45">
        <f t="shared" si="169"/>
        <v>166.48611561615786</v>
      </c>
    </row>
    <row r="857" spans="1:6" ht="12.75" customHeight="1" x14ac:dyDescent="0.2">
      <c r="A857" s="63">
        <v>38612</v>
      </c>
      <c r="B857" s="64" t="s">
        <v>1642</v>
      </c>
      <c r="C857" s="247" t="s">
        <v>1643</v>
      </c>
      <c r="D857" s="194">
        <v>25641.17</v>
      </c>
      <c r="E857" s="194">
        <v>131512.43</v>
      </c>
      <c r="F857" s="45">
        <f t="shared" si="169"/>
        <v>512.89558939783171</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152316.93</v>
      </c>
      <c r="E877" s="194">
        <v>0</v>
      </c>
      <c r="F877" s="45">
        <f t="shared" si="169"/>
        <v>0</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3400000</v>
      </c>
      <c r="E912" s="192">
        <v>9619363.2200000007</v>
      </c>
      <c r="F912" s="71">
        <f t="shared" si="169"/>
        <v>282.92244764705885</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4639508.99</v>
      </c>
      <c r="F916" s="71" t="str">
        <f t="shared" si="169"/>
        <v>-</v>
      </c>
    </row>
    <row r="917" spans="1:6" ht="24" x14ac:dyDescent="0.2">
      <c r="A917" s="70" t="s">
        <v>1762</v>
      </c>
      <c r="B917" s="182" t="s">
        <v>1763</v>
      </c>
      <c r="C917" s="278" t="s">
        <v>1762</v>
      </c>
      <c r="D917" s="192">
        <v>32862.49</v>
      </c>
      <c r="E917" s="192">
        <v>23690</v>
      </c>
      <c r="F917" s="71">
        <f t="shared" si="169"/>
        <v>72.088268417883128</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2115000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200000</v>
      </c>
      <c r="E946" s="194">
        <v>0</v>
      </c>
      <c r="F946" s="45">
        <f t="shared" si="169"/>
        <v>0</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3440000</v>
      </c>
      <c r="E980" s="192">
        <v>8180000</v>
      </c>
      <c r="F980" s="71">
        <f t="shared" si="169"/>
        <v>237.7906976744186</v>
      </c>
    </row>
    <row r="981" spans="1:6" ht="24" x14ac:dyDescent="0.2">
      <c r="A981" s="70">
        <v>54432</v>
      </c>
      <c r="B981" s="65" t="s">
        <v>1890</v>
      </c>
      <c r="C981" s="278" t="s">
        <v>1891</v>
      </c>
      <c r="D981" s="192">
        <v>370588.8</v>
      </c>
      <c r="E981" s="192">
        <v>1859952.02</v>
      </c>
      <c r="F981" s="71">
        <f t="shared" si="169"/>
        <v>501.8910501342728</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12788.04</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317250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3" t="s">
        <v>1948</v>
      </c>
      <c r="B1010" s="37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52600.38</v>
      </c>
      <c r="E1014" s="283">
        <v>28057.38</v>
      </c>
      <c r="F1014" s="71">
        <f t="shared" si="173"/>
        <v>53.340641265329268</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1"/>
      <c r="E1021" s="372"/>
      <c r="F1021" s="51"/>
    </row>
    <row r="1022" spans="1:6" ht="15" customHeight="1" x14ac:dyDescent="0.2">
      <c r="A1022" s="140"/>
      <c r="B1022" s="163"/>
      <c r="C1022" s="173"/>
      <c r="D1022" s="371"/>
      <c r="E1022" s="37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51" zoomScaleNormal="100" workbookViewId="0">
      <selection activeCell="E254" sqref="E25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25" t="s">
        <v>1980</v>
      </c>
      <c r="B2" s="326"/>
      <c r="C2" s="326"/>
      <c r="D2" s="326"/>
      <c r="E2" s="326"/>
      <c r="F2" s="326"/>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29" t="s">
        <v>2131</v>
      </c>
      <c r="B5" s="330"/>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322663293.04000002</v>
      </c>
      <c r="E6" s="180">
        <f t="shared" si="0"/>
        <v>337084169.99000001</v>
      </c>
      <c r="F6" s="181">
        <f t="shared" ref="F6:F298" si="1">IF(D6&gt;0,IF(E6/D6&gt;=100,"&gt;&gt;100",E6/D6*100),"-")</f>
        <v>104.46932677533054</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281603150.89000005</v>
      </c>
      <c r="E7" s="79">
        <f t="shared" si="2"/>
        <v>293088366.13</v>
      </c>
      <c r="F7" s="71">
        <f t="shared" si="1"/>
        <v>104.07851091285775</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112499245.35000001</v>
      </c>
      <c r="E8" s="79">
        <f>E9+E10-E11</f>
        <v>112503541.97000001</v>
      </c>
      <c r="F8" s="71">
        <f t="shared" si="1"/>
        <v>100.00381924339727</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112339155.68000001</v>
      </c>
      <c r="E9" s="192">
        <v>112365661.31</v>
      </c>
      <c r="F9" s="71">
        <f t="shared" si="1"/>
        <v>100.02359429340515</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163772.13</v>
      </c>
      <c r="E10" s="192">
        <v>151364.51</v>
      </c>
      <c r="F10" s="71">
        <f t="shared" si="1"/>
        <v>92.423851359813185</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3682.46</v>
      </c>
      <c r="E11" s="192">
        <v>13483.85</v>
      </c>
      <c r="F11" s="71">
        <f t="shared" si="1"/>
        <v>366.16419458731394</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162759753.86000001</v>
      </c>
      <c r="E12" s="79">
        <f t="shared" si="3"/>
        <v>174150819.09999999</v>
      </c>
      <c r="F12" s="71">
        <f t="shared" si="1"/>
        <v>106.998698984147</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156042331.99000001</v>
      </c>
      <c r="E13" s="79">
        <f t="shared" si="4"/>
        <v>168201606.55000001</v>
      </c>
      <c r="F13" s="71">
        <f t="shared" si="1"/>
        <v>107.79229226129434</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4757523.4400000004</v>
      </c>
      <c r="E14" s="192">
        <v>4703298.29</v>
      </c>
      <c r="F14" s="71">
        <f t="shared" si="1"/>
        <v>98.860223166866817</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54687922.770000003</v>
      </c>
      <c r="E15" s="192">
        <v>54989669.840000004</v>
      </c>
      <c r="F15" s="71">
        <f t="shared" si="1"/>
        <v>100.55176180537894</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146696990.16999999</v>
      </c>
      <c r="E16" s="192">
        <v>146156519.65000001</v>
      </c>
      <c r="F16" s="71">
        <f t="shared" si="1"/>
        <v>99.631573545323832</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9635633.9000000004</v>
      </c>
      <c r="E17" s="192">
        <v>22653970.739999998</v>
      </c>
      <c r="F17" s="71">
        <f t="shared" si="1"/>
        <v>235.1061795737175</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59735738.289999999</v>
      </c>
      <c r="E18" s="192">
        <v>60301851.969999999</v>
      </c>
      <c r="F18" s="71">
        <f t="shared" si="1"/>
        <v>100.94769679961379</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2931547.5300000003</v>
      </c>
      <c r="E19" s="79">
        <f t="shared" si="5"/>
        <v>2108087.040000001</v>
      </c>
      <c r="F19" s="71">
        <f t="shared" si="1"/>
        <v>71.910382432039256</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3007051.68</v>
      </c>
      <c r="E20" s="192">
        <v>3011559.98</v>
      </c>
      <c r="F20" s="71">
        <f t="shared" si="1"/>
        <v>100.14992426069644</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206222.63</v>
      </c>
      <c r="E21" s="192">
        <v>127699.73</v>
      </c>
      <c r="F21" s="71">
        <f t="shared" si="1"/>
        <v>61.92323800739036</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976698.05</v>
      </c>
      <c r="E22" s="192">
        <v>987455.49</v>
      </c>
      <c r="F22" s="71">
        <f t="shared" si="1"/>
        <v>101.1014089769095</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22863.62</v>
      </c>
      <c r="E23" s="192">
        <v>22863.62</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181077.37</v>
      </c>
      <c r="E24" s="192">
        <v>180283.95</v>
      </c>
      <c r="F24" s="71">
        <f t="shared" si="1"/>
        <v>99.561833706774081</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556987.79</v>
      </c>
      <c r="E25" s="192">
        <v>560183.56000000006</v>
      </c>
      <c r="F25" s="71">
        <f t="shared" si="1"/>
        <v>100.57375943555245</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4038237.03</v>
      </c>
      <c r="E26" s="192">
        <v>3955402.04</v>
      </c>
      <c r="F26" s="71">
        <f t="shared" si="1"/>
        <v>97.948733831505692</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6057590.6399999997</v>
      </c>
      <c r="E28" s="192">
        <v>6737361.3300000001</v>
      </c>
      <c r="F28" s="71">
        <f t="shared" si="1"/>
        <v>111.22179972861291</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436308.45</v>
      </c>
      <c r="E29" s="79">
        <f t="shared" si="6"/>
        <v>388604.29</v>
      </c>
      <c r="F29" s="71">
        <f t="shared" si="1"/>
        <v>89.066413909700799</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889428.53</v>
      </c>
      <c r="E30" s="192">
        <v>908966.22</v>
      </c>
      <c r="F30" s="71">
        <f t="shared" si="1"/>
        <v>102.19665654305017</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453120.08</v>
      </c>
      <c r="E34" s="192">
        <v>520361.93</v>
      </c>
      <c r="F34" s="71">
        <f t="shared" si="1"/>
        <v>114.83974181854842</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2986521.0800000005</v>
      </c>
      <c r="E35" s="79">
        <f t="shared" si="7"/>
        <v>3103599.87</v>
      </c>
      <c r="F35" s="71">
        <f t="shared" si="1"/>
        <v>103.92023986651384</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2988039.24</v>
      </c>
      <c r="E36" s="192">
        <v>3180294.96</v>
      </c>
      <c r="F36" s="71">
        <f t="shared" si="1"/>
        <v>106.43417654715938</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100605.37</v>
      </c>
      <c r="E37" s="192">
        <v>100585.37</v>
      </c>
      <c r="F37" s="71">
        <f t="shared" si="1"/>
        <v>99.980120345464655</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257101.64</v>
      </c>
      <c r="E38" s="192">
        <v>258489.42</v>
      </c>
      <c r="F38" s="71">
        <f t="shared" si="1"/>
        <v>100.53977874275715</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107647.98</v>
      </c>
      <c r="E39" s="192">
        <v>107140.04</v>
      </c>
      <c r="F39" s="71">
        <f t="shared" si="1"/>
        <v>99.528147207221167</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466873.15</v>
      </c>
      <c r="E40" s="192">
        <v>542909.92000000004</v>
      </c>
      <c r="F40" s="71">
        <f t="shared" si="1"/>
        <v>116.28638742664899</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363044.81</v>
      </c>
      <c r="E45" s="79">
        <f t="shared" si="9"/>
        <v>348921.34999999992</v>
      </c>
      <c r="F45" s="71">
        <f t="shared" si="1"/>
        <v>96.109719899314882</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119459.29</v>
      </c>
      <c r="E47" s="192">
        <v>117564.93</v>
      </c>
      <c r="F47" s="71">
        <f t="shared" si="1"/>
        <v>98.414221279902137</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233749.91</v>
      </c>
      <c r="E48" s="192">
        <v>233749.91</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311276.78999999998</v>
      </c>
      <c r="E49" s="192">
        <v>311197.34999999998</v>
      </c>
      <c r="F49" s="71">
        <f t="shared" si="1"/>
        <v>99.974479305058367</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301441.18</v>
      </c>
      <c r="E50" s="192">
        <v>313590.84000000003</v>
      </c>
      <c r="F50" s="71">
        <f t="shared" si="1"/>
        <v>104.03052429664722</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76093.460000000006</v>
      </c>
      <c r="E51" s="192">
        <v>76093.460000000006</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1175615.1399999999</v>
      </c>
      <c r="E54" s="192">
        <v>1179153.79</v>
      </c>
      <c r="F54" s="71">
        <f t="shared" si="1"/>
        <v>100.30100411942638</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1175615.1399999999</v>
      </c>
      <c r="E55" s="192">
        <v>1179153.79</v>
      </c>
      <c r="F55" s="71">
        <f t="shared" si="1"/>
        <v>100.30100411942638</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6268058.2199999997</v>
      </c>
      <c r="E56" s="79">
        <f t="shared" si="11"/>
        <v>6357911.5999999996</v>
      </c>
      <c r="F56" s="71">
        <f t="shared" si="1"/>
        <v>101.43351221137829</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5492403.9100000001</v>
      </c>
      <c r="E57" s="192">
        <v>5582257.29</v>
      </c>
      <c r="F57" s="71">
        <f t="shared" si="1"/>
        <v>101.63595725063854</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467390.67</v>
      </c>
      <c r="E61" s="192">
        <v>467390.67</v>
      </c>
      <c r="F61" s="71">
        <f t="shared" si="1"/>
        <v>100</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308263.64</v>
      </c>
      <c r="E62" s="192">
        <v>308263.64</v>
      </c>
      <c r="F62" s="71">
        <f t="shared" si="1"/>
        <v>100</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41060142.149999999</v>
      </c>
      <c r="E69" s="79">
        <f>E70+E82+E88+E119+E135+E147+E165+E171</f>
        <v>43995803.859999999</v>
      </c>
      <c r="F69" s="71">
        <f t="shared" si="1"/>
        <v>107.14966280261649</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853717.82000000007</v>
      </c>
      <c r="E70" s="79">
        <f t="shared" si="12"/>
        <v>3079279.87</v>
      </c>
      <c r="F70" s="71">
        <f t="shared" si="1"/>
        <v>360.69059329228946</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852700.20000000007</v>
      </c>
      <c r="E71" s="79">
        <f t="shared" si="13"/>
        <v>3078061.08</v>
      </c>
      <c r="F71" s="71">
        <f t="shared" si="1"/>
        <v>360.97811165049569</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68835.66</v>
      </c>
      <c r="E72" s="192">
        <v>800</v>
      </c>
      <c r="F72" s="71">
        <f t="shared" si="1"/>
        <v>1.1621883192519691</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783864.54</v>
      </c>
      <c r="E73" s="192">
        <v>3076688.86</v>
      </c>
      <c r="F73" s="71">
        <f t="shared" si="1"/>
        <v>392.50262041449145</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572.22</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1017.62</v>
      </c>
      <c r="E80" s="192">
        <v>1218.79</v>
      </c>
      <c r="F80" s="71">
        <f t="shared" si="1"/>
        <v>119.76867593011143</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142006.68</v>
      </c>
      <c r="E82" s="79">
        <f>SUM(E83:E85)-E86+E87</f>
        <v>228603.51999999999</v>
      </c>
      <c r="F82" s="71">
        <f t="shared" si="1"/>
        <v>160.98082146558176</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3480.48</v>
      </c>
      <c r="E83" s="192">
        <v>3480.48</v>
      </c>
      <c r="F83" s="71">
        <f t="shared" si="1"/>
        <v>100</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3434.56</v>
      </c>
      <c r="E84" s="192">
        <v>13312.95</v>
      </c>
      <c r="F84" s="71">
        <f t="shared" si="1"/>
        <v>387.61733671853165</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780.07</v>
      </c>
      <c r="E85" s="192">
        <v>15684.79</v>
      </c>
      <c r="F85" s="71">
        <f t="shared" si="1"/>
        <v>2010.6900662761036</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134311.57</v>
      </c>
      <c r="E87" s="192">
        <v>196125.3</v>
      </c>
      <c r="F87" s="71">
        <f t="shared" si="1"/>
        <v>146.02263974726822</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200000</v>
      </c>
      <c r="E88" s="79">
        <f t="shared" si="15"/>
        <v>200000</v>
      </c>
      <c r="F88" s="71">
        <f t="shared" si="1"/>
        <v>100</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200000</v>
      </c>
      <c r="E89" s="79">
        <f t="shared" si="16"/>
        <v>200000</v>
      </c>
      <c r="F89" s="71">
        <f t="shared" si="1"/>
        <v>100</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200000</v>
      </c>
      <c r="E94" s="192">
        <v>200000</v>
      </c>
      <c r="F94" s="71">
        <f t="shared" si="1"/>
        <v>100</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35342392.579999998</v>
      </c>
      <c r="E135" s="79">
        <f t="shared" si="21"/>
        <v>34095278.140000001</v>
      </c>
      <c r="F135" s="71">
        <f t="shared" si="1"/>
        <v>96.471335557780748</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35342392.579999998</v>
      </c>
      <c r="E136" s="79">
        <f t="shared" si="22"/>
        <v>34095278.140000001</v>
      </c>
      <c r="F136" s="71">
        <f t="shared" si="1"/>
        <v>96.471335557780748</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35342392.579999998</v>
      </c>
      <c r="E142" s="192">
        <v>34095278.140000001</v>
      </c>
      <c r="F142" s="71">
        <f t="shared" si="1"/>
        <v>96.471335557780748</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2538291.7700000005</v>
      </c>
      <c r="E147" s="79">
        <f t="shared" si="24"/>
        <v>6353868.1900000013</v>
      </c>
      <c r="F147" s="71">
        <f t="shared" si="1"/>
        <v>250.32063945903272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373916.56</v>
      </c>
      <c r="E148" s="192">
        <v>234663.53</v>
      </c>
      <c r="F148" s="71">
        <f t="shared" si="1"/>
        <v>62.758260826960964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94.92</v>
      </c>
      <c r="E149" s="192">
        <v>0</v>
      </c>
      <c r="F149" s="71">
        <f t="shared" si="1"/>
        <v>0</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3388.96</v>
      </c>
      <c r="E150" s="79">
        <f t="shared" si="25"/>
        <v>2728875.2800000003</v>
      </c>
      <c r="F150" s="71" t="str">
        <f t="shared" si="1"/>
        <v>&gt;&gt;100</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8400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3388.96</v>
      </c>
      <c r="E156" s="192">
        <v>1292659.69</v>
      </c>
      <c r="F156" s="71" t="str">
        <f t="shared" si="1"/>
        <v>&gt;&gt;100</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1427815.59</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1265755.67</v>
      </c>
      <c r="E159" s="192">
        <v>986210.68</v>
      </c>
      <c r="F159" s="71">
        <f t="shared" si="1"/>
        <v>77.914774815901083</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2389805.09</v>
      </c>
      <c r="E160" s="192">
        <v>2422112.35</v>
      </c>
      <c r="F160" s="71">
        <f t="shared" si="1"/>
        <v>101.35187844963542</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61821.91</v>
      </c>
      <c r="E161" s="192">
        <v>75880.17</v>
      </c>
      <c r="F161" s="71">
        <f t="shared" si="1"/>
        <v>122.73993152265919</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15567.72</v>
      </c>
      <c r="E162" s="192">
        <v>870805.86</v>
      </c>
      <c r="F162" s="71">
        <f t="shared" si="1"/>
        <v>5593.6634266289484</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1136142.48</v>
      </c>
      <c r="E163" s="192">
        <v>1359449.66</v>
      </c>
      <c r="F163" s="71">
        <f t="shared" si="1"/>
        <v>119.65485702110179</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2708201.54</v>
      </c>
      <c r="E164" s="192">
        <v>2324129.34</v>
      </c>
      <c r="F164" s="71">
        <f t="shared" si="1"/>
        <v>85.818182497599494</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175684.55</v>
      </c>
      <c r="E165" s="79">
        <f t="shared" si="26"/>
        <v>38774.140000000007</v>
      </c>
      <c r="F165" s="71">
        <f t="shared" si="1"/>
        <v>22.070318647826465</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28771.9</v>
      </c>
      <c r="E166" s="192">
        <v>3052.19</v>
      </c>
      <c r="F166" s="71">
        <f t="shared" si="1"/>
        <v>10.608232337801814</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146912.65</v>
      </c>
      <c r="E167" s="192">
        <v>41826.33</v>
      </c>
      <c r="F167" s="71">
        <f t="shared" si="1"/>
        <v>28.470203212589251</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6104.38</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1808048.75</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1808048.75</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31" t="s">
        <v>2432</v>
      </c>
      <c r="B175" s="328"/>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322663293.04000002</v>
      </c>
      <c r="E176" s="79">
        <f>E177+E251</f>
        <v>337084169.98999995</v>
      </c>
      <c r="F176" s="71">
        <f t="shared" si="1"/>
        <v>104.46932677533054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10693063.41</v>
      </c>
      <c r="E177" s="79">
        <f>E178+E197+E203+E219+E247+E248</f>
        <v>18559895.640000001</v>
      </c>
      <c r="F177" s="71">
        <f t="shared" si="1"/>
        <v>173.56949012986354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3281640.79</v>
      </c>
      <c r="E178" s="79">
        <f>SUM(E179:E181)+E185+E186+SUM(E194:E196)</f>
        <v>3027563.58</v>
      </c>
      <c r="F178" s="71">
        <f t="shared" si="1"/>
        <v>92.257616654015322</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1713616.25</v>
      </c>
      <c r="E179" s="192">
        <v>2072024.58</v>
      </c>
      <c r="F179" s="71">
        <f t="shared" si="1"/>
        <v>120.91532045170557</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1179062.3999999999</v>
      </c>
      <c r="E180" s="192">
        <v>765540</v>
      </c>
      <c r="F180" s="71">
        <f t="shared" si="1"/>
        <v>64.927861324387919</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5983.08</v>
      </c>
      <c r="E181" s="79">
        <f t="shared" si="28"/>
        <v>4767.33</v>
      </c>
      <c r="F181" s="71">
        <f t="shared" si="1"/>
        <v>79.680198158807841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93.69</v>
      </c>
      <c r="E183" s="192">
        <v>111.76</v>
      </c>
      <c r="F183" s="71">
        <f t="shared" si="1"/>
        <v>119.28701035329279</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5889.39</v>
      </c>
      <c r="E184" s="192">
        <v>4655.57</v>
      </c>
      <c r="F184" s="71">
        <f t="shared" si="1"/>
        <v>79.050122338646261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4343.4399999999996</v>
      </c>
      <c r="E185" s="192">
        <v>12178.11</v>
      </c>
      <c r="F185" s="71">
        <f t="shared" si="1"/>
        <v>280.37937671523036</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121.77</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121.77</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49152.06</v>
      </c>
      <c r="E194" s="192">
        <v>72823.48</v>
      </c>
      <c r="F194" s="71">
        <f t="shared" si="1"/>
        <v>148.15956849011008</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74539.73</v>
      </c>
      <c r="E195" s="192">
        <v>68032.42</v>
      </c>
      <c r="F195" s="71">
        <f t="shared" si="1"/>
        <v>91.270011308063502</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254943.83</v>
      </c>
      <c r="E196" s="192">
        <v>32075.89</v>
      </c>
      <c r="F196" s="71">
        <f t="shared" si="1"/>
        <v>12.581551787309387</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747051.67999999993</v>
      </c>
      <c r="E197" s="79">
        <f>SUM(E198:E202)</f>
        <v>662154.18999999994</v>
      </c>
      <c r="F197" s="71">
        <f t="shared" si="1"/>
        <v>88.635660386976184</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35491.019999999997</v>
      </c>
      <c r="E198" s="192">
        <v>28775.040000000001</v>
      </c>
      <c r="F198" s="71">
        <f t="shared" si="1"/>
        <v>81.076959749254897</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560708.62</v>
      </c>
      <c r="E199" s="192">
        <v>162797.64000000001</v>
      </c>
      <c r="F199" s="71">
        <f t="shared" ref="F199:F202" si="30">IF(D199&gt;0,IF(E199/D199&gt;=100,"&gt;&gt;100",E199/D199*100),"-")</f>
        <v>29.034267388291624</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423.83</v>
      </c>
      <c r="E200" s="192">
        <v>423.83</v>
      </c>
      <c r="F200" s="71">
        <f t="shared" si="30"/>
        <v>100</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150428.21</v>
      </c>
      <c r="E202" s="192">
        <v>470157.68</v>
      </c>
      <c r="F202" s="71">
        <f t="shared" si="30"/>
        <v>312.54621722880302</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6664370.9399999995</v>
      </c>
      <c r="E219" s="79">
        <f t="shared" si="34"/>
        <v>12677045.57</v>
      </c>
      <c r="F219" s="71">
        <f t="shared" si="1"/>
        <v>190.22118792805372</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6664370.9399999995</v>
      </c>
      <c r="E220" s="79">
        <f t="shared" si="35"/>
        <v>12677045.57</v>
      </c>
      <c r="F220" s="71">
        <f t="shared" si="1"/>
        <v>190.22118792805372</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6611770.5599999996</v>
      </c>
      <c r="E225" s="192">
        <v>10851238.189999999</v>
      </c>
      <c r="F225" s="71">
        <f t="shared" si="1"/>
        <v>164.12000524712701</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52600.38</v>
      </c>
      <c r="E227" s="192">
        <v>28057.38</v>
      </c>
      <c r="F227" s="71">
        <f t="shared" si="1"/>
        <v>53.340641265329268</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1797750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2174056.13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19076.169999999998</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1.66</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19074.509999999998</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311970229.63</v>
      </c>
      <c r="E251" s="79">
        <f>+E252+E255-E264+E274+E291</f>
        <v>318524274.34999996</v>
      </c>
      <c r="F251" s="71">
        <f t="shared" si="1"/>
        <v>102.10085581812507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310486828.58999997</v>
      </c>
      <c r="E252" s="79">
        <f>E253-E254</f>
        <v>314718088.46999997</v>
      </c>
      <c r="F252" s="71">
        <f t="shared" si="1"/>
        <v>101.36278240826357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317151199.52999997</v>
      </c>
      <c r="E253" s="192">
        <v>327412505.69</v>
      </c>
      <c r="F253" s="71">
        <f t="shared" si="1"/>
        <v>103.23546187913107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6664370.9400000004</v>
      </c>
      <c r="E254" s="192">
        <v>12694417.220000001</v>
      </c>
      <c r="F254" s="71">
        <f t="shared" si="1"/>
        <v>190.48185244022446</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-1212981.3399999999</v>
      </c>
      <c r="E255" s="79">
        <f>E256-E260</f>
        <v>-1698729.120000001</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12684034.33</v>
      </c>
      <c r="E256" s="79">
        <f>SUM(E257:E259)</f>
        <v>19313737.16</v>
      </c>
      <c r="F256" s="71">
        <f t="shared" si="1"/>
        <v>152.26809276540331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7061427.29</v>
      </c>
      <c r="E257" s="192">
        <v>5275932.97</v>
      </c>
      <c r="F257" s="71">
        <f t="shared" si="1"/>
        <v>74.71482397717925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5622607.04</v>
      </c>
      <c r="E259" s="192">
        <v>14037804.189999999</v>
      </c>
      <c r="F259" s="71">
        <f t="shared" si="1"/>
        <v>249.66717556701238</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13897015.67</v>
      </c>
      <c r="E260" s="79">
        <f>SUM(E261:E263)</f>
        <v>21012466.280000001</v>
      </c>
      <c r="F260" s="71">
        <f t="shared" si="1"/>
        <v>151.20128507417883</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13897015.67</v>
      </c>
      <c r="E262" s="192">
        <v>21012466.280000001</v>
      </c>
      <c r="F262" s="71">
        <f t="shared" si="1"/>
        <v>151.20128507417883</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2520697.83</v>
      </c>
      <c r="E274" s="79">
        <f>SUM(E275:E277)+SUM(E286:E290)</f>
        <v>5466140.8599999994</v>
      </c>
      <c r="F274" s="71">
        <f t="shared" si="1"/>
        <v>216.8503021244716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176159.14</v>
      </c>
      <c r="E275" s="192">
        <v>24151.119999999999</v>
      </c>
      <c r="F275" s="71">
        <f t="shared" ref="F275:F290" si="39">IF(D275&gt;0,IF(E275/D275&gt;=100,"&gt;&gt;100",E275/D275*100),"-")</f>
        <v>13.709830781417301</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2714545.27</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1286729.68</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1427815.59</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1099673.31</v>
      </c>
      <c r="E286" s="192">
        <v>318207.92</v>
      </c>
      <c r="F286" s="71">
        <f t="shared" si="39"/>
        <v>28.936586630442086</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70923.88</v>
      </c>
      <c r="E287" s="192">
        <v>580037.56999999995</v>
      </c>
      <c r="F287" s="71">
        <f t="shared" si="39"/>
        <v>817.83113106615133</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37832.519999999997</v>
      </c>
      <c r="E288" s="192">
        <v>472152.72</v>
      </c>
      <c r="F288" s="71">
        <f t="shared" si="39"/>
        <v>1248.007587123459</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1136108.98</v>
      </c>
      <c r="E290" s="192">
        <v>1357046.26</v>
      </c>
      <c r="F290" s="71">
        <f t="shared" si="39"/>
        <v>119.44683862986454</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175684.55</v>
      </c>
      <c r="E291" s="79">
        <f>SUM(E292:E295)</f>
        <v>38774.14</v>
      </c>
      <c r="F291" s="71">
        <f t="shared" si="1"/>
        <v>22.070318647826461</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175684.55</v>
      </c>
      <c r="E292" s="192">
        <v>3052.19</v>
      </c>
      <c r="F292" s="71">
        <f t="shared" si="1"/>
        <v>1.7373127005191977</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35721.949999999997</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10724681.42</v>
      </c>
      <c r="E297" s="79">
        <f t="shared" si="42"/>
        <v>21487844.109999999</v>
      </c>
      <c r="F297" s="71">
        <f t="shared" si="1"/>
        <v>200.3588103785371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10724681.42</v>
      </c>
      <c r="E298" s="193">
        <v>21487844.109999999</v>
      </c>
      <c r="F298" s="75">
        <f t="shared" si="1"/>
        <v>200.3588103785371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27" t="s">
        <v>1254</v>
      </c>
      <c r="B299" s="328"/>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200000</v>
      </c>
      <c r="E300" s="192">
        <v>200000</v>
      </c>
      <c r="F300" s="71">
        <f t="shared" ref="F300:F365" si="43">IF(D300&gt;0,IF(E300/D300&gt;=100,"&gt;&gt;100",E300/D300*100),"-")</f>
        <v>100</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2786263.05</v>
      </c>
      <c r="E302" s="192">
        <v>4382329.53</v>
      </c>
      <c r="F302" s="71">
        <f t="shared" si="43"/>
        <v>157.28340976276451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2460230.2599999998</v>
      </c>
      <c r="E303" s="192">
        <v>4295668</v>
      </c>
      <c r="F303" s="71">
        <f t="shared" si="43"/>
        <v>174.60430715944452</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175684.55</v>
      </c>
      <c r="E305" s="192">
        <v>44878.52</v>
      </c>
      <c r="F305" s="71">
        <f t="shared" si="43"/>
        <v>25.544944048864853</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84854.8</v>
      </c>
      <c r="E308" s="192">
        <v>180599.72</v>
      </c>
      <c r="F308" s="71">
        <f t="shared" si="43"/>
        <v>212.83382908214975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4516.76</v>
      </c>
      <c r="E309" s="192">
        <v>14674.8</v>
      </c>
      <c r="F309" s="71">
        <f t="shared" si="43"/>
        <v>324.8966073025797</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42631.41</v>
      </c>
      <c r="E311" s="192">
        <v>850.78</v>
      </c>
      <c r="F311" s="71">
        <f t="shared" si="43"/>
        <v>1.9956646988687445</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2308.6</v>
      </c>
      <c r="E314" s="192">
        <v>0</v>
      </c>
      <c r="F314" s="71">
        <f t="shared" si="43"/>
        <v>0</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461809.51</v>
      </c>
      <c r="E336" s="192">
        <v>59715.88</v>
      </c>
      <c r="F336" s="71">
        <f t="shared" si="43"/>
        <v>12.930846746746294</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2819831.28</v>
      </c>
      <c r="E337" s="192">
        <v>2967847.7</v>
      </c>
      <c r="F337" s="71">
        <f t="shared" si="43"/>
        <v>105.24912327378682</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89545.919999999998</v>
      </c>
      <c r="E338" s="192">
        <v>13341.12</v>
      </c>
      <c r="F338" s="71">
        <f t="shared" si="43"/>
        <v>14.89863524770308</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657505.76</v>
      </c>
      <c r="E339" s="192">
        <v>648813.06999999995</v>
      </c>
      <c r="F339" s="71">
        <f t="shared" si="43"/>
        <v>98.677929452663648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52600.38</v>
      </c>
      <c r="E342" s="192">
        <v>0</v>
      </c>
      <c r="F342" s="71">
        <f t="shared" si="43"/>
        <v>0</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6611770.5599999996</v>
      </c>
      <c r="E343" s="192">
        <v>12677045.57</v>
      </c>
      <c r="F343" s="71">
        <f t="shared" si="43"/>
        <v>191.73450522759822</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28661.45</v>
      </c>
      <c r="E344" s="192">
        <v>17805.32</v>
      </c>
      <c r="F344" s="71">
        <f t="shared" si="43"/>
        <v>62.12288631594005</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20547.439999999999</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52600.38</v>
      </c>
      <c r="E354" s="192">
        <v>28057.38</v>
      </c>
      <c r="F354" s="71">
        <f t="shared" si="43"/>
        <v>53.340641265329268</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3227.1</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91729.64</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270514.95</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1751906.1</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43276.23</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13402.11</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29512.799999999999</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25057.03</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102611.23</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426806.85</v>
      </c>
      <c r="E387" s="192">
        <v>387738.26</v>
      </c>
      <c r="F387" s="71">
        <f t="shared" si="44"/>
        <v>90.846306707589164</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17999.47</v>
      </c>
      <c r="E391" s="288">
        <v>17999.47</v>
      </c>
      <c r="F391" s="263">
        <f t="shared" si="44"/>
        <v>100</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53089</v>
      </c>
      <c r="E392" s="288">
        <v>32501.39</v>
      </c>
      <c r="F392" s="263">
        <f t="shared" si="44"/>
        <v>61.220573000056511</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104530.19</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10226786.1</v>
      </c>
      <c r="E397" s="284">
        <v>20945074.800000001</v>
      </c>
      <c r="F397" s="289">
        <f t="shared" si="44"/>
        <v>204.80603187740479</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E110" sqref="E11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4864698.09</v>
      </c>
      <c r="E5" s="58">
        <f t="shared" si="0"/>
        <v>3284688.69</v>
      </c>
      <c r="F5" s="59">
        <f t="shared" ref="F5:F141" si="1">IF(D5&gt;0,IF(E5/D5&gt;=100,"&gt;&gt;100",E5/D5*100),"-")</f>
        <v>67.520915568267057</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1095284.8900000001</v>
      </c>
      <c r="E6" s="60">
        <f t="shared" si="2"/>
        <v>1288027.5</v>
      </c>
      <c r="F6" s="45">
        <f t="shared" si="1"/>
        <v>117.59748644026303</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186493.48</v>
      </c>
      <c r="E7" s="194">
        <v>250627.56</v>
      </c>
      <c r="F7" s="45">
        <f t="shared" si="1"/>
        <v>134.38944889655122</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908791.41</v>
      </c>
      <c r="E8" s="194">
        <v>1037399.94</v>
      </c>
      <c r="F8" s="45">
        <f t="shared" si="1"/>
        <v>114.15160053064322</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3769413.2</v>
      </c>
      <c r="E13" s="60">
        <f t="shared" si="4"/>
        <v>1996661.19</v>
      </c>
      <c r="F13" s="45">
        <f t="shared" si="1"/>
        <v>52.970080064451409</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3769413.2</v>
      </c>
      <c r="E16" s="194">
        <v>1996661.19</v>
      </c>
      <c r="F16" s="45">
        <f t="shared" si="1"/>
        <v>52.970080064451409</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2285763.77</v>
      </c>
      <c r="E28" s="60">
        <f t="shared" si="6"/>
        <v>1884334.81</v>
      </c>
      <c r="F28" s="45">
        <f t="shared" si="1"/>
        <v>82.437863209285183</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2260962.48</v>
      </c>
      <c r="E30" s="194">
        <v>1863144.52</v>
      </c>
      <c r="F30" s="45">
        <f t="shared" si="1"/>
        <v>82.404928718675592</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24801.29</v>
      </c>
      <c r="E33" s="194">
        <v>21190.29</v>
      </c>
      <c r="F33" s="45">
        <f t="shared" si="1"/>
        <v>85.440273469646129</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7192514.7300000004</v>
      </c>
      <c r="E35" s="60">
        <f t="shared" si="7"/>
        <v>7459969.3899999997</v>
      </c>
      <c r="F35" s="45">
        <f t="shared" si="1"/>
        <v>103.7185139000751</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1028402.36</v>
      </c>
      <c r="E36" s="60">
        <f t="shared" si="8"/>
        <v>1059886.6200000001</v>
      </c>
      <c r="F36" s="45">
        <f t="shared" si="1"/>
        <v>103.06147294333321</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1028402.36</v>
      </c>
      <c r="E37" s="194">
        <v>1059886.6200000001</v>
      </c>
      <c r="F37" s="45">
        <f t="shared" si="1"/>
        <v>103.06147294333321</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292564.15000000002</v>
      </c>
      <c r="E39" s="60">
        <f t="shared" si="9"/>
        <v>322723.82</v>
      </c>
      <c r="F39" s="45">
        <f t="shared" si="1"/>
        <v>110.30873741707587</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292564.15000000002</v>
      </c>
      <c r="E40" s="194">
        <v>322723.82</v>
      </c>
      <c r="F40" s="45">
        <f t="shared" si="1"/>
        <v>110.30873741707587</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3447085.19</v>
      </c>
      <c r="E54" s="60">
        <f t="shared" si="12"/>
        <v>1915695.2</v>
      </c>
      <c r="F54" s="45">
        <f t="shared" si="1"/>
        <v>55.574350339743127</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3447085.19</v>
      </c>
      <c r="E55" s="194">
        <v>1915695.2</v>
      </c>
      <c r="F55" s="45">
        <f t="shared" si="1"/>
        <v>55.574350339743127</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1607484.59</v>
      </c>
      <c r="E61" s="60">
        <f t="shared" si="13"/>
        <v>3237854.79</v>
      </c>
      <c r="F61" s="45">
        <f t="shared" si="1"/>
        <v>201.42369078636082</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1607484.59</v>
      </c>
      <c r="E64" s="194">
        <v>3237854.79</v>
      </c>
      <c r="F64" s="45">
        <f t="shared" si="1"/>
        <v>201.42369078636082</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816978.44</v>
      </c>
      <c r="E66" s="60">
        <f t="shared" si="14"/>
        <v>923808.96</v>
      </c>
      <c r="F66" s="45">
        <f t="shared" si="1"/>
        <v>113.07629611376282</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816978.44</v>
      </c>
      <c r="E67" s="194">
        <v>923808.96</v>
      </c>
      <c r="F67" s="45">
        <f t="shared" si="1"/>
        <v>113.07629611376282</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766774.80999999994</v>
      </c>
      <c r="E75" s="60">
        <f t="shared" si="15"/>
        <v>1271552.3600000003</v>
      </c>
      <c r="F75" s="45">
        <f t="shared" si="1"/>
        <v>165.83126407086851</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470771.71</v>
      </c>
      <c r="E76" s="194">
        <v>515471.55</v>
      </c>
      <c r="F76" s="45">
        <f t="shared" si="1"/>
        <v>109.49501404831653</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3441.17</v>
      </c>
      <c r="E77" s="194">
        <v>9540.11</v>
      </c>
      <c r="F77" s="45">
        <f t="shared" si="1"/>
        <v>277.23448710758259</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249095.6</v>
      </c>
      <c r="E78" s="194">
        <v>525819.06000000006</v>
      </c>
      <c r="F78" s="45">
        <f t="shared" si="1"/>
        <v>211.09126777028581</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9880</v>
      </c>
      <c r="E79" s="194">
        <v>0</v>
      </c>
      <c r="F79" s="45">
        <f t="shared" si="1"/>
        <v>0</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33586.33</v>
      </c>
      <c r="E81" s="194">
        <v>220721.64</v>
      </c>
      <c r="F81" s="45">
        <f t="shared" si="1"/>
        <v>657.17701219514004</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4223147.4799999995</v>
      </c>
      <c r="E82" s="60">
        <f t="shared" si="16"/>
        <v>10636146.43</v>
      </c>
      <c r="F82" s="45">
        <f t="shared" si="1"/>
        <v>251.85354005207512</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2683632.9</v>
      </c>
      <c r="E83" s="194">
        <v>3437189.52</v>
      </c>
      <c r="F83" s="45">
        <f t="shared" si="1"/>
        <v>128.0797205906963</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1147221.78</v>
      </c>
      <c r="E84" s="194">
        <v>6622159.6600000001</v>
      </c>
      <c r="F84" s="45">
        <f t="shared" si="1"/>
        <v>577.23447858530028</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2200</v>
      </c>
      <c r="E85" s="194">
        <v>121972.32</v>
      </c>
      <c r="F85" s="45">
        <f t="shared" si="1"/>
        <v>5544.1963636363635</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390092.79999999999</v>
      </c>
      <c r="E86" s="194">
        <v>454824.93</v>
      </c>
      <c r="F86" s="45">
        <f t="shared" si="1"/>
        <v>116.59403352227984</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5188991.67</v>
      </c>
      <c r="E107" s="60">
        <f t="shared" si="21"/>
        <v>6997709.6499999994</v>
      </c>
      <c r="F107" s="45">
        <f t="shared" si="1"/>
        <v>134.85682951578141</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916735</v>
      </c>
      <c r="E108" s="194">
        <v>1047224.06</v>
      </c>
      <c r="F108" s="45">
        <f t="shared" si="1"/>
        <v>114.23410909368575</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3853535.8</v>
      </c>
      <c r="E109" s="194">
        <v>5386596.71</v>
      </c>
      <c r="F109" s="45">
        <f t="shared" si="1"/>
        <v>139.78322739339802</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325812.12</v>
      </c>
      <c r="E110" s="194">
        <v>403000</v>
      </c>
      <c r="F110" s="45">
        <f t="shared" si="1"/>
        <v>123.69091732990168</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92908.75</v>
      </c>
      <c r="E111" s="194">
        <v>160888.88</v>
      </c>
      <c r="F111" s="45">
        <f t="shared" si="1"/>
        <v>173.16870585386198</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19781926.490000002</v>
      </c>
      <c r="E114" s="60">
        <f t="shared" si="22"/>
        <v>26380693.030000001</v>
      </c>
      <c r="F114" s="45">
        <f t="shared" si="1"/>
        <v>133.35755262934455</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16989959.91</v>
      </c>
      <c r="E115" s="60">
        <f t="shared" si="23"/>
        <v>23090926.68</v>
      </c>
      <c r="F115" s="45">
        <f t="shared" si="1"/>
        <v>135.90924759280375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3760917.49</v>
      </c>
      <c r="E116" s="194">
        <v>7174931.7599999998</v>
      </c>
      <c r="F116" s="45">
        <f t="shared" si="1"/>
        <v>190.77610128585937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13229042.42</v>
      </c>
      <c r="E117" s="194">
        <v>15915994.92</v>
      </c>
      <c r="F117" s="45">
        <f t="shared" si="1"/>
        <v>120.3110128057175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1884224.37</v>
      </c>
      <c r="E118" s="60">
        <f t="shared" si="24"/>
        <v>2292893.73</v>
      </c>
      <c r="F118" s="45">
        <f t="shared" si="1"/>
        <v>121.68899662411224</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1884224.37</v>
      </c>
      <c r="E120" s="194">
        <v>2292893.73</v>
      </c>
      <c r="F120" s="45">
        <f t="shared" si="1"/>
        <v>121.68899662411224</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231200</v>
      </c>
      <c r="E122" s="60">
        <f t="shared" si="25"/>
        <v>231400</v>
      </c>
      <c r="F122" s="45">
        <f t="shared" si="1"/>
        <v>100.08650519031141</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231200</v>
      </c>
      <c r="E123" s="194">
        <v>231400</v>
      </c>
      <c r="F123" s="45">
        <f t="shared" si="1"/>
        <v>100.08650519031141</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676542.21</v>
      </c>
      <c r="E126" s="194">
        <v>765472.62</v>
      </c>
      <c r="F126" s="45">
        <f t="shared" si="1"/>
        <v>113.14484280293465</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1320563.94</v>
      </c>
      <c r="E129" s="60">
        <f t="shared" si="26"/>
        <v>1871876.86</v>
      </c>
      <c r="F129" s="45">
        <f t="shared" si="1"/>
        <v>141.74829429311845</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1320563.94</v>
      </c>
      <c r="E138" s="194">
        <v>1871876.86</v>
      </c>
      <c r="F138" s="45">
        <f t="shared" si="1"/>
        <v>141.74829429311845</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45624380.979999997</v>
      </c>
      <c r="E141" s="81">
        <f t="shared" si="28"/>
        <v>59786971.219999999</v>
      </c>
      <c r="F141" s="61">
        <f t="shared" si="1"/>
        <v>131.04171483709192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30631.09</v>
      </c>
      <c r="E5" s="82">
        <f t="shared" si="0"/>
        <v>2916034.98</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2828887.8</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2828887.8</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66406.039999999994</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2762481.76</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30631.09</v>
      </c>
      <c r="E22" s="83">
        <f t="shared" si="3"/>
        <v>87147.18</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30631.09</v>
      </c>
      <c r="E23" s="83">
        <f t="shared" si="4"/>
        <v>87147.18</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30537.09</v>
      </c>
      <c r="E25" s="195">
        <v>87147.18</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94</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152</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152</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152</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10665794.119999999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78246276.879999995</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26106.21</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42900359.549999997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23711975.329999998</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9390374.5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283981.96999999997</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3493870.18</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70815.81</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1794057.15</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4138772.23</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16512.38</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14117066.609999999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14908198.99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14908198.99</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6294545.5199999996</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70371251.530000001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18475.939999999999</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43165800.800000004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23411469.239999998</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9894377.4100000001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284931.02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3486035.51</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70815.710000000006</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1755554.08</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4142737.06</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119880.77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14183272.41</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8876682.7699999996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8876682.7699999996</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4127019.61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18540819.469999999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59715.88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59715.88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59715.88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55342.98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2228.41</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2144.4899999999998</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18481103.59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2967847.7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662154.18999999994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12677045.57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2174056.13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6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8</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37210</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Provjera</v>
      </c>
      <c r="C248" s="91" t="s">
        <v>3560</v>
      </c>
      <c r="D248" s="95"/>
      <c r="E248" s="51">
        <f t="shared" si="17"/>
        <v>0</v>
      </c>
      <c r="F248" s="51">
        <f t="shared" si="18"/>
        <v>1</v>
      </c>
      <c r="G248" s="51"/>
      <c r="H248" s="51"/>
      <c r="I248" s="51"/>
      <c r="J248" s="51"/>
      <c r="K248" s="51"/>
      <c r="L248" s="51">
        <f>IF(AND('PR-RAS'!D438&gt;0,SUM('PR-RAS'!D873:D873)=0),1,0)</f>
        <v>1</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Tihana</cp:lastModifiedBy>
  <cp:lastPrinted>2026-02-27T19:47:55Z</cp:lastPrinted>
  <dcterms:created xsi:type="dcterms:W3CDTF">2022-04-01T05:14:30Z</dcterms:created>
  <dcterms:modified xsi:type="dcterms:W3CDTF">2026-03-04T14:03:41Z</dcterms:modified>
</cp:coreProperties>
</file>